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C-P&amp;L" sheetId="1" r:id="rId1"/>
    <sheet name="SC-BSheet" sheetId="2" r:id="rId2"/>
    <sheet name="SC-CFStm" sheetId="3" r:id="rId3"/>
    <sheet name="SC-equity" sheetId="4" r:id="rId4"/>
    <sheet name="Announce'm note"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102">'[6]GL'!#REF!</definedName>
    <definedName name="_210">#REF!</definedName>
    <definedName name="_211">'[6]GL'!#REF!</definedName>
    <definedName name="_212">'[6]GL'!#REF!</definedName>
    <definedName name="_24">#REF!</definedName>
    <definedName name="_306">'[6]GL'!#REF!</definedName>
    <definedName name="_307">'[6]GL'!#REF!</definedName>
    <definedName name="_404">'[6]GL'!#REF!</definedName>
    <definedName name="_502">'[6]GL'!#REF!</definedName>
    <definedName name="_602">'[6]GL'!#REF!</definedName>
    <definedName name="_702">'[6]GL'!#REF!</definedName>
    <definedName name="_707">'[6]GL'!#REF!</definedName>
    <definedName name="_710">'[6]GL'!#REF!</definedName>
    <definedName name="_717">'[6]GL'!#REF!</definedName>
    <definedName name="_719">'[6]GL'!#REF!</definedName>
    <definedName name="_721">'[6]GL'!#REF!</definedName>
    <definedName name="_730">'[6]GL'!#REF!</definedName>
    <definedName name="_734">'[6]GL'!#REF!</definedName>
    <definedName name="_741">'[6]GL'!#REF!</definedName>
    <definedName name="_Key1" hidden="1">#REF!</definedName>
    <definedName name="_Key2" hidden="1">#REF!</definedName>
    <definedName name="_Order1" hidden="1">255</definedName>
    <definedName name="_Order2" hidden="1">255</definedName>
    <definedName name="A">'[3]BS'!$B$2</definedName>
    <definedName name="B">#REF!</definedName>
    <definedName name="BS">'[6]BS'!#REF!</definedName>
    <definedName name="BS_repo">#REF!</definedName>
    <definedName name="CONNOTE">#REF!</definedName>
    <definedName name="CONPL">#REF!</definedName>
    <definedName name="EFA">#REF!</definedName>
    <definedName name="FA">#REF!</definedName>
    <definedName name="fa5">'[2]GL'!#REF!</definedName>
    <definedName name="FG">'[4]GL'!#REF!</definedName>
    <definedName name="journal">'[5]GL'!#REF!</definedName>
    <definedName name="jv">#REF!</definedName>
    <definedName name="jv_cc">'[5]GL'!#REF!</definedName>
    <definedName name="NOTE">#REF!</definedName>
    <definedName name="PCONNOTE">#REF!</definedName>
    <definedName name="PCONPL">#REF!</definedName>
    <definedName name="_xlnm.Print_Area" localSheetId="4">'Announce''m note'!$A$1:$H$214</definedName>
    <definedName name="_xlnm.Print_Area" localSheetId="1">'SC-BSheet'!$A$1:$G$65</definedName>
    <definedName name="_xlnm.Print_Area" localSheetId="2">'SC-CFStm'!$A$1:$F$57</definedName>
    <definedName name="_xlnm.Print_Area" localSheetId="3">'SC-equity'!$B$1:$K$47</definedName>
    <definedName name="_xlnm.Print_Area" localSheetId="0">'SC-P&amp;L'!$B$1:$J$52</definedName>
    <definedName name="_xlnm.Print_Titles" localSheetId="4">'Announce''m note'!$1:$4</definedName>
    <definedName name="_xlnm.Print_Titles" localSheetId="0">'SC-P&amp;L'!$1:$12</definedName>
    <definedName name="PSC">#REF!</definedName>
    <definedName name="SC">#REF!</definedName>
    <definedName name="TB">#REF!</definedName>
  </definedNames>
  <calcPr fullCalcOnLoad="1"/>
</workbook>
</file>

<file path=xl/sharedStrings.xml><?xml version="1.0" encoding="utf-8"?>
<sst xmlns="http://schemas.openxmlformats.org/spreadsheetml/2006/main" count="380" uniqueCount="277">
  <si>
    <t>U-WOOD HOLDINGS BERHAD</t>
  </si>
  <si>
    <t>Co. No. 242896-A</t>
  </si>
  <si>
    <t>CONDENSED CONSOLIDATED INCOME STATEMENT</t>
  </si>
  <si>
    <t>INDIVIDUAL QUARTER</t>
  </si>
  <si>
    <t>CUMULATIVE QUARTER</t>
  </si>
  <si>
    <t>CURRENT</t>
  </si>
  <si>
    <t>PRECEDING YEAR</t>
  </si>
  <si>
    <t>YEAR</t>
  </si>
  <si>
    <t>CORRESPONDING</t>
  </si>
  <si>
    <t>QUARTER</t>
  </si>
  <si>
    <t>TO DATE</t>
  </si>
  <si>
    <t>PERIOD</t>
  </si>
  <si>
    <t>@31/5/04</t>
  </si>
  <si>
    <t>@31/5/03</t>
  </si>
  <si>
    <t>RM'000</t>
  </si>
  <si>
    <t xml:space="preserve">Revenue </t>
  </si>
  <si>
    <t>Cost of sales</t>
  </si>
  <si>
    <t xml:space="preserve">Gross profit </t>
  </si>
  <si>
    <t>Other operating income</t>
  </si>
  <si>
    <t>Selling and marketing costs</t>
  </si>
  <si>
    <t>Administration expenses</t>
  </si>
  <si>
    <t>Other operating expenses</t>
  </si>
  <si>
    <t>Profit / (loss) from operations</t>
  </si>
  <si>
    <t>Finance cost</t>
  </si>
  <si>
    <t>Profit / (loss) before tax</t>
  </si>
  <si>
    <t>Taxation</t>
  </si>
  <si>
    <t>Taxation for the period</t>
  </si>
  <si>
    <t>B5</t>
  </si>
  <si>
    <t>Deferred Taxation</t>
  </si>
  <si>
    <t>Net profit / (loss) for the period</t>
  </si>
  <si>
    <t>Earning / (loss) per share :</t>
  </si>
  <si>
    <t>a)</t>
  </si>
  <si>
    <t xml:space="preserve">Basic (sen) </t>
  </si>
  <si>
    <t>b)</t>
  </si>
  <si>
    <t>Fully diluted(based on ordinary shares)(sen)</t>
  </si>
  <si>
    <t>N/A</t>
  </si>
  <si>
    <t>(The Condensed Consolidated Income Statements should be read in conjunction with the Annual Financial Report for the year ended 31 May 2003)</t>
  </si>
  <si>
    <t>CONDENSED CONSOLIDATED BALANCE SHEET</t>
  </si>
  <si>
    <t>AS AT</t>
  </si>
  <si>
    <t>ANNUAL</t>
  </si>
  <si>
    <t>END OF</t>
  </si>
  <si>
    <t>FINANCIAL</t>
  </si>
  <si>
    <t xml:space="preserve">REPORT FOR </t>
  </si>
  <si>
    <t>YEAR ENDED</t>
  </si>
  <si>
    <t>31/05/03</t>
  </si>
  <si>
    <t>(Restated)</t>
  </si>
  <si>
    <t>Property, plant and equipment</t>
  </si>
  <si>
    <t>Land held for development</t>
  </si>
  <si>
    <t>Goodwill on consolidation</t>
  </si>
  <si>
    <t>Current Assets</t>
  </si>
  <si>
    <t>Development Properties</t>
  </si>
  <si>
    <t>Amount due from customer</t>
  </si>
  <si>
    <t>Inventories</t>
  </si>
  <si>
    <t>Trade receivables</t>
  </si>
  <si>
    <t>Other receivables, deposits and prepayments</t>
  </si>
  <si>
    <t>Fixed Deposits with licensed banks</t>
  </si>
  <si>
    <t>Cash and bank balances</t>
  </si>
  <si>
    <t>Current Liabilities</t>
  </si>
  <si>
    <t>Trade payables</t>
  </si>
  <si>
    <t>Amount due to customer</t>
  </si>
  <si>
    <t>Other payables and accruals</t>
  </si>
  <si>
    <t>Amout due to the directors</t>
  </si>
  <si>
    <t>Hire purchase creditors</t>
  </si>
  <si>
    <t>Short Term borrowings (secured)</t>
  </si>
  <si>
    <t xml:space="preserve">Net Current Liabilities </t>
  </si>
  <si>
    <t>Share capital</t>
  </si>
  <si>
    <t>Reserves</t>
  </si>
  <si>
    <t>Shareholders' Equity</t>
  </si>
  <si>
    <t>Long Term Liabilities</t>
  </si>
  <si>
    <t>Term loans (secured)</t>
  </si>
  <si>
    <t>Deferred taxation</t>
  </si>
  <si>
    <t>Provision for conversion premium</t>
  </si>
  <si>
    <t>Redeemable secured loan stock</t>
  </si>
  <si>
    <t>Net tangible assets per share (RM)</t>
  </si>
  <si>
    <t>Net tangible assets (RM'000)</t>
  </si>
  <si>
    <t>(The Condensed Consolidated Balance Sheets should be read in conjunction with the Annual Financial Report for the year ended 31 May 2003)</t>
  </si>
  <si>
    <t>CONDENSED CONSOLIDATED CASH FLOW STATEMENT</t>
  </si>
  <si>
    <t xml:space="preserve"> </t>
  </si>
  <si>
    <t>(Audited)</t>
  </si>
  <si>
    <t>CASH FLOWS FROM OPERATING ACTIVITIES</t>
  </si>
  <si>
    <t>Cash receipts from customers</t>
  </si>
  <si>
    <t>Cash paid to suppliers and employees</t>
  </si>
  <si>
    <t>Cash used in operations</t>
  </si>
  <si>
    <t>Deposits received</t>
  </si>
  <si>
    <t>Infrastructure contribution received</t>
  </si>
  <si>
    <t>Interest received</t>
  </si>
  <si>
    <t>Management fee received</t>
  </si>
  <si>
    <t>Other income received</t>
  </si>
  <si>
    <t>Deposits paid</t>
  </si>
  <si>
    <t>Interest paid</t>
  </si>
  <si>
    <t>Tax paid</t>
  </si>
  <si>
    <t>Net cash from /(used in) operating activities</t>
  </si>
  <si>
    <t>CASH FLOWS FROM INVESTING ACTIVITIES</t>
  </si>
  <si>
    <t>Advances to staffs</t>
  </si>
  <si>
    <t>Purchase of property, plant and equipment</t>
  </si>
  <si>
    <t>Placement of fixed deposits</t>
  </si>
  <si>
    <t>Compensation received from insurer</t>
  </si>
  <si>
    <t>Net cash used in investing activities</t>
  </si>
  <si>
    <t>CASH FLOWS FROM FINANCING ACTIVITIES</t>
  </si>
  <si>
    <t>Proceeds from bank borrowings</t>
  </si>
  <si>
    <t>Repayment of hire purcahse creditors</t>
  </si>
  <si>
    <t>Hire purchase interest paid</t>
  </si>
  <si>
    <t>Repayment of term loans</t>
  </si>
  <si>
    <t>Term loans interest paid</t>
  </si>
  <si>
    <t>Redeemable Secured Loan Stock interest paid</t>
  </si>
  <si>
    <t>Proceeds from share issued</t>
  </si>
  <si>
    <t>(Repayment to) / Advances from other payables</t>
  </si>
  <si>
    <t>Net cash (used in) / from financing activities</t>
  </si>
  <si>
    <t>NET INCREASE IN CASH AND CASH EQUIVALENTS</t>
  </si>
  <si>
    <t>CASH AND CASH EQUIVALENTS AT BEGINNING OF FINANCIAL YEAR</t>
  </si>
  <si>
    <t>CASH AND CASH EQUIVALENTS AT END OF FINANCIAL YEAR</t>
  </si>
  <si>
    <t>(The Condensed Consolidated Cash Flow Statement should be read in conjunction with the Annual Financial Report for the year ended 31 May 2003)</t>
  </si>
  <si>
    <t>CONDENSED CONSOLIDATED STATEMENT OF CHANGES IN EQUITY</t>
  </si>
  <si>
    <t>Non-distributable</t>
  </si>
  <si>
    <t>Distributable</t>
  </si>
  <si>
    <t>Property</t>
  </si>
  <si>
    <t>Share</t>
  </si>
  <si>
    <t>Revaluation</t>
  </si>
  <si>
    <t>Accumulated</t>
  </si>
  <si>
    <t xml:space="preserve"> capital</t>
  </si>
  <si>
    <t xml:space="preserve"> premium</t>
  </si>
  <si>
    <t>Surplus</t>
  </si>
  <si>
    <t>losses</t>
  </si>
  <si>
    <t>Total</t>
  </si>
  <si>
    <t>Year ended 31 May 2004</t>
  </si>
  <si>
    <t>Balance as at 1 June 2003(as previously stated)</t>
  </si>
  <si>
    <t>Prior year adjustments</t>
  </si>
  <si>
    <t>Balance as at 1 June 2003(as restated)</t>
  </si>
  <si>
    <t>Movement during the year</t>
  </si>
  <si>
    <t>Balance as at 31 May 2004</t>
  </si>
  <si>
    <t>Year ended 31 May 2003</t>
  </si>
  <si>
    <t>Balance as at 1 June 2002(as previously stated)</t>
  </si>
  <si>
    <t>Balance as at 1 June 2002(as restated)</t>
  </si>
  <si>
    <t>Balance as at 31 May 2003</t>
  </si>
  <si>
    <t>(The Condensed Consolidated Statement of Changes in Equity should be read in conjunction with the Annual Financial Report for the year ended 31 May 2003)</t>
  </si>
  <si>
    <t xml:space="preserve">U - WOOD HOLDINGS BERHAD </t>
  </si>
  <si>
    <t>QUARTERLY REPORT</t>
  </si>
  <si>
    <t>4TH QUARTER AS AT 31 MAY 2004</t>
  </si>
  <si>
    <t>A</t>
  </si>
  <si>
    <t>SELECTED EXPLANATORY NOTES PURSUANT TO PARA. 16 OF MASB 26 "INTERIM FINANCIAL REPORTING"</t>
  </si>
  <si>
    <t>A1</t>
  </si>
  <si>
    <t>Accounting Policies</t>
  </si>
  <si>
    <t>Goodwill</t>
  </si>
  <si>
    <t>At 31 May 2003 as previously reported in the annual financial statements</t>
  </si>
  <si>
    <t>Adjustments to provide fully for deferred taxation in financial statements</t>
  </si>
  <si>
    <t>At 31 May 2003 as restated</t>
  </si>
  <si>
    <t>A2</t>
  </si>
  <si>
    <t>Qualification of financial statements</t>
  </si>
  <si>
    <t>There was no audit qualification in the audit report of the Group's financial statements for the year ended 31 May 2003.</t>
  </si>
  <si>
    <t>A3</t>
  </si>
  <si>
    <t>Seasonal or cyclical factors</t>
  </si>
  <si>
    <t>The business of the Group is not subject to seasonal or cyclical fluctuation.</t>
  </si>
  <si>
    <t>A4</t>
  </si>
  <si>
    <t>Items of unusual nature and amount</t>
  </si>
  <si>
    <t>There was no item affecting the assets, liabilities, equity, net income or cash flows of the Group that are unusual because of their nature, size or incidence during the current quarter under review.</t>
  </si>
  <si>
    <t>A5</t>
  </si>
  <si>
    <t>Changes in estimates</t>
  </si>
  <si>
    <t>There were no significant changes in estimates of amounts reported in prior interim periods of the current financial year or prior financial years, that have a material effect in the current quarter.</t>
  </si>
  <si>
    <t>A6</t>
  </si>
  <si>
    <t>Changes in Debts and Equity Securities</t>
  </si>
  <si>
    <t>There were no issuances and repayments of debt and equity securities, shares buy-backs, shares cancellation, shares held as treasury and resale of treasury shares during the quarter under review.</t>
  </si>
  <si>
    <t>A7</t>
  </si>
  <si>
    <t>Dividend paid</t>
  </si>
  <si>
    <t>There were no dividend paid during the current quarter under review.</t>
  </si>
  <si>
    <t>A8</t>
  </si>
  <si>
    <t>Segmental Reporting</t>
  </si>
  <si>
    <t xml:space="preserve">The segmental information of the Group analysed by activities is as follows:  - </t>
  </si>
  <si>
    <t>Property Development</t>
  </si>
  <si>
    <t>Construction</t>
  </si>
  <si>
    <t>Plywood manufacturing and trading*</t>
  </si>
  <si>
    <t>Others</t>
  </si>
  <si>
    <t>Year ended 31/5/04</t>
  </si>
  <si>
    <t>RM’000</t>
  </si>
  <si>
    <t>REVENUE</t>
  </si>
  <si>
    <t xml:space="preserve">External </t>
  </si>
  <si>
    <t>-</t>
  </si>
  <si>
    <t>Inter-segment sales</t>
  </si>
  <si>
    <t>Eliminations</t>
  </si>
  <si>
    <t>RESULT</t>
  </si>
  <si>
    <t>Segment result</t>
  </si>
  <si>
    <t>Loss before taxation</t>
  </si>
  <si>
    <t>Loss after taxation</t>
  </si>
  <si>
    <t>* This reportable segment has temporarily ceased its principal activities as detailed in the most recent annual financial statements for the year ended 31 May 2003.</t>
  </si>
  <si>
    <t>Segmental reporting by geographical area is not presented as the Group's activities are predominantly in Malaysia.</t>
  </si>
  <si>
    <t>A9</t>
  </si>
  <si>
    <t>Valuation of property, plant and equipment</t>
  </si>
  <si>
    <t>Subsequent to the financial year ended 31 May 2003, there were no changes to the valuation of property, plant and equipment as stated in the financial statements for the year ended 31 May 2003.</t>
  </si>
  <si>
    <t>A10</t>
  </si>
  <si>
    <t>Material events subsequent to the end of the period</t>
  </si>
  <si>
    <t>There is no material events subsequent to the end of the current quarter under review.</t>
  </si>
  <si>
    <t>A11</t>
  </si>
  <si>
    <t>Changes in the composition of the Group</t>
  </si>
  <si>
    <t>There is no changes in the composition of the Group for the current quarter under review.</t>
  </si>
  <si>
    <t>A12</t>
  </si>
  <si>
    <t>Contingent Liabilities and Contingent Assets</t>
  </si>
  <si>
    <t>The Group has the following contingent liability as at 31 May 2004:-</t>
  </si>
  <si>
    <t>.</t>
  </si>
  <si>
    <t xml:space="preserve">Balance of potential claims for liquidated ascertained damages </t>
  </si>
  <si>
    <t>No contingent asset has arisen since 31 May 2003.</t>
  </si>
  <si>
    <t>B</t>
  </si>
  <si>
    <t>ADDITIONAL INFORMATION AS REQUIRED BY THE BURSA MALAYSIA LISTING REQUIREMENTS</t>
  </si>
  <si>
    <t xml:space="preserve"> (PART A OF APPENDIX 9B)</t>
  </si>
  <si>
    <t>B1</t>
  </si>
  <si>
    <t>Review of the Performance of the Company and its Principal Subsidiaries</t>
  </si>
  <si>
    <t>B2</t>
  </si>
  <si>
    <t>Material Changes in the Quarterly Results compared to the results of the Preceding Quarter</t>
  </si>
  <si>
    <t xml:space="preserve">Correspondingly, the Group reported a profit before taxation of RM1,070,000 for the current quarter as compared to a loss before taxation of RM2,697,000 in the previous quarter. </t>
  </si>
  <si>
    <t>B3</t>
  </si>
  <si>
    <t>Prospect</t>
  </si>
  <si>
    <t>The Board of Directors is of the opinion that the Group's overall prospect in the subsequent quarter would continue to improve in view of additional progress billings to be generated from the Universiti Teknologi Mara Puncak Alam project.</t>
  </si>
  <si>
    <t>B4</t>
  </si>
  <si>
    <t>Comparison of profit forecast</t>
  </si>
  <si>
    <t>Not applicable for the current quarter under review.</t>
  </si>
  <si>
    <t>Taxation comprises of:</t>
  </si>
  <si>
    <t>Current Quarter</t>
  </si>
  <si>
    <t>Year to-date</t>
  </si>
  <si>
    <t xml:space="preserve">Provision of tax    </t>
  </si>
  <si>
    <t>Transfer to Deferred Taxation</t>
  </si>
  <si>
    <t>B6</t>
  </si>
  <si>
    <t>Profit on sale of unquoted Investments and/or Properties</t>
  </si>
  <si>
    <t>There is no sale of investments or properties for the current quarter under review.</t>
  </si>
  <si>
    <t>B7</t>
  </si>
  <si>
    <t>Quoted Securities</t>
  </si>
  <si>
    <t>(i)</t>
  </si>
  <si>
    <t>There is no purchase and sale of quoted securities for the current quarter under review.</t>
  </si>
  <si>
    <t>(ii)</t>
  </si>
  <si>
    <t>There is no investment of quoted securities as at the end of the quarter under review.</t>
  </si>
  <si>
    <t>B8</t>
  </si>
  <si>
    <t>Status of Corporate Proposals</t>
  </si>
  <si>
    <t>There was no corporate proposal which has been announced but not completed as at the date of this quarterly report.</t>
  </si>
  <si>
    <t>B9</t>
  </si>
  <si>
    <t>Group Borrowings and Debt Securities</t>
  </si>
  <si>
    <t>The total Group borrowings as at the end of the current quarter are as follows:  -</t>
  </si>
  <si>
    <t>Type of Borrowings</t>
  </si>
  <si>
    <t>Secured</t>
  </si>
  <si>
    <t>Unsecured</t>
  </si>
  <si>
    <t>(RM’000)</t>
  </si>
  <si>
    <t xml:space="preserve">Short – Term </t>
  </si>
  <si>
    <t>Long  – Term</t>
  </si>
  <si>
    <t>Included in the long-term borrowings is Redeemable Secured Loan Stock ("RSLS") amounting to RM59,784,068.</t>
  </si>
  <si>
    <t>The Group has no borrowings and debt securities denominated in foreign currency.</t>
  </si>
  <si>
    <t>B10</t>
  </si>
  <si>
    <t>Off Balance Sheet Financial Instruments</t>
  </si>
  <si>
    <t>There are no financial instruments with off balance sheet risk as at the date of this quarterly report.</t>
  </si>
  <si>
    <t>B11</t>
  </si>
  <si>
    <t>Material Litigation</t>
  </si>
  <si>
    <t>There is no pending material litigation as at the date of this quarterly report.</t>
  </si>
  <si>
    <t>B12</t>
  </si>
  <si>
    <t>Dividend</t>
  </si>
  <si>
    <t>No dividend has been proposed or declared for the current quarter under review.</t>
  </si>
  <si>
    <t>B13</t>
  </si>
  <si>
    <t>Earnings per share ('EPS')</t>
  </si>
  <si>
    <t>Numerator</t>
  </si>
  <si>
    <t>Group's profit after tax &amp; minority interest used as numerator in the calculation of basic and diluted EPS</t>
  </si>
  <si>
    <t>Denominator</t>
  </si>
  <si>
    <t>Weighted average number of ordinary shares used as denominator in the :</t>
  </si>
  <si>
    <t>- Calculation of basic EPS</t>
  </si>
  <si>
    <t>- Adjustment for shares options</t>
  </si>
  <si>
    <t>Weighted average number of ordinary shares for diluted EPS</t>
  </si>
  <si>
    <t>Earnings per share :</t>
  </si>
  <si>
    <t>Fully diluted (sen)</t>
  </si>
  <si>
    <t>-N/A-</t>
  </si>
  <si>
    <t>B14</t>
  </si>
  <si>
    <t>Comparative figures</t>
  </si>
  <si>
    <t>The following comparative figures have been restated following the change in accounting policy as mentioned in Note A1:-</t>
  </si>
  <si>
    <t>As previously</t>
  </si>
  <si>
    <t>stated</t>
  </si>
  <si>
    <t>As restated</t>
  </si>
  <si>
    <t>Consolidated Income statements</t>
  </si>
  <si>
    <t>Consolidated Balance Sheet</t>
  </si>
  <si>
    <t>This unaudited quarterly report is prepared in accordance with MASB 26 "Interim Financial Reporting" and paragraph 9.22 of the Bursa Malaysia Securities Listing Requirements, and should be read in conjunction with the Group's financial statements the year ended 31 May 2003.</t>
  </si>
  <si>
    <t>The overall performance for the current financial year under review was encouraging as the revenue achieved of RM134,300,000, had improved by RM32,860,000 as compared to the revenue of RM101,440,000 in the previous financial year. Accordingly, the Group reported a loss before taxation of RM7,953,000 as compared to loss before taxation of RM39,147,000 in the previous financial year. The improvement in results during the current financial year as compared to financial year 2003 was mainly due to the recognition of impairment of goodwill amounted to RM43,808,000 in financial year 2003, increase in progress billings from the existing projects in Bandar Puncak Perdana and the additional billings achieved from the Universiti Teknologi Mara Puncak Perdana project and the Universiti Teknologi Mara Puncak Alam project.</t>
  </si>
  <si>
    <t>The Group recorded a lower revenue of RM27,993,000 for the current quarter as compared to RM38,844,000 in the previous quarter ended 29 February 2004. However, the Group reported gross profit of RM6,484,000 for the current quarter as compared to gross profit of RM1,084,000 in the previous quarter. This is mainly due to significant profit contributed from the Universiti Teknologi Mara Puncak Perdana project, Furniture, Fittings &amp; Equipment (FFE) and Information, Computer &amp; Technologies (ICT) works which were completed during the current quarter.</t>
  </si>
  <si>
    <t>There is a tax charge for the Group despite having a loss before taxation mainly due to tax losses of certain subsidiary companies which are not allowable for set-off against the taxable profits of other subsidiary companies due to non-availability of group tax relief.</t>
  </si>
  <si>
    <t>FOR THE YEAR ENDED 31 MAY 2004</t>
  </si>
  <si>
    <t>31/05/04</t>
  </si>
  <si>
    <t>The quarterly financial statements have been prepared using the same accounting policies and method of computation as compared with the most recent annual financial statements for the year ended 31 May 2003 except for the change in accounting policy in respect of deferred taxation wherein, the Group now recognises deferred taxation in compliance with the adoption of MASB 25 "Income Taxes". The effects on the consolidated goodwill, reserves and deferred taxation following this change in accounting policy are as follows: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</si>
</sst>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_)"/>
    <numFmt numFmtId="185" formatCode="0.00_)"/>
    <numFmt numFmtId="186" formatCode="_(* #,##0.0_);_(* \(#,##0.0\);_(* &quot;-&quot;??_);_(@_)"/>
    <numFmt numFmtId="187" formatCode="_(* #,##0_);_(* \(#,##0\);_(* &quot;-&quot;??_);_(@_)"/>
    <numFmt numFmtId="188" formatCode="_(* #,##0.000_);_(* \(#,##0.000\);_(* &quot;-&quot;??_);_(@_)"/>
    <numFmt numFmtId="189" formatCode="0.0000_)"/>
    <numFmt numFmtId="190" formatCode="0.0000000_)"/>
    <numFmt numFmtId="191" formatCode="0_);\(0\)"/>
    <numFmt numFmtId="192" formatCode="&quot;£&quot;#,##0;&quot;£&quot;\-#,##0"/>
    <numFmt numFmtId="193" formatCode="&quot;£&quot;#,##0;[Red]&quot;£&quot;\-#,##0"/>
    <numFmt numFmtId="194" formatCode="&quot;£&quot;#,##0.00;&quot;£&quot;\-#,##0.00"/>
    <numFmt numFmtId="195" formatCode="&quot;£&quot;#,##0.00;[Red]&quot;£&quot;\-#,##0.00"/>
    <numFmt numFmtId="196" formatCode="_ &quot;£&quot;* #,##0_ ;_ &quot;£&quot;* \-#,##0_ ;_ &quot;£&quot;* &quot;-&quot;_ ;_ @_ "/>
    <numFmt numFmtId="197" formatCode="_ * #,##0_ ;_ * \-#,##0_ ;_ * &quot;-&quot;_ ;_ @_ "/>
    <numFmt numFmtId="198" formatCode="_ &quot;£&quot;* #,##0.00_ ;_ &quot;£&quot;* \-#,##0.00_ ;_ &quot;£&quot;* &quot;-&quot;??_ ;_ @_ "/>
    <numFmt numFmtId="199" formatCode="_ * #,##0.00_ ;_ * \-#,##0.00_ ;_ * &quot;-&quot;??_ ;_ @_ "/>
    <numFmt numFmtId="200" formatCode="_(* #,##0.0000_);_(* \(#,##0.0000\);_(* &quot;-&quot;??_);_(@_)"/>
    <numFmt numFmtId="201" formatCode="0.0%"/>
    <numFmt numFmtId="202" formatCode="mmmm\-yy"/>
    <numFmt numFmtId="203" formatCode="0.0"/>
    <numFmt numFmtId="204" formatCode="#,##0.0"/>
    <numFmt numFmtId="205" formatCode="m/d/yyyy"/>
    <numFmt numFmtId="206" formatCode="m/d"/>
    <numFmt numFmtId="207" formatCode="0.00_);[Red]\(0.00\)"/>
    <numFmt numFmtId="208" formatCode="0.00_);\(0.00\)"/>
    <numFmt numFmtId="209" formatCode="_-* #,##0.0_-;\-* #,##0.0_-;_-* &quot;-&quot;??_-;_-@_-"/>
    <numFmt numFmtId="210" formatCode="_-* #,##0_-;\-* #,##0_-;_-* &quot;-&quot;??_-;_-@_-"/>
    <numFmt numFmtId="211" formatCode="#,##0.00;\(#,##0.00\)"/>
    <numFmt numFmtId="212" formatCode="#,##0.00;[Red]\(#,##0.00\)"/>
    <numFmt numFmtId="213" formatCode="#,##0;[Red]\(#,##0\)"/>
    <numFmt numFmtId="214" formatCode="#,##0.0;[Red]\(#,##0.0\)"/>
    <numFmt numFmtId="215" formatCode="_-* #,##0.0_-;\-* #,##0.0_-;_-* &quot;-&quot;?_-;_-@_-"/>
    <numFmt numFmtId="216" formatCode="_(* #,##0.0_);_(* \(#,##0.0\);_(* &quot;-&quot;_);_(@_)"/>
    <numFmt numFmtId="217" formatCode="_(* #,##0.00_);_(* \(#,##0.00\);_(* &quot;-&quot;_);_(@_)"/>
    <numFmt numFmtId="218" formatCode="#,##0_ ;\-#,##0\ "/>
    <numFmt numFmtId="219" formatCode="0.000"/>
    <numFmt numFmtId="220" formatCode="d\-mmm\-yy"/>
    <numFmt numFmtId="221" formatCode="#,##0.00000000_);\(#,##0.00000000\)"/>
    <numFmt numFmtId="222" formatCode="_-* #,##0.000_-;\-* #,##0.000_-;_-* &quot;-&quot;??_-;_-@_-"/>
    <numFmt numFmtId="223" formatCode="_-* #,##0.0000_-;\-* #,##0.0000_-;_-* &quot;-&quot;??_-;_-@_-"/>
    <numFmt numFmtId="224" formatCode="_-* #,##0.00000_-;\-* #,##0.00000_-;_-* &quot;-&quot;??_-;_-@_-"/>
    <numFmt numFmtId="225" formatCode="0.0_)"/>
  </numFmts>
  <fonts count="22">
    <font>
      <sz val="12"/>
      <name val="Arial"/>
      <family val="0"/>
    </font>
    <font>
      <sz val="10"/>
      <name val="Arial"/>
      <family val="0"/>
    </font>
    <font>
      <u val="single"/>
      <sz val="12"/>
      <color indexed="36"/>
      <name val="Arial"/>
      <family val="0"/>
    </font>
    <font>
      <u val="single"/>
      <sz val="12"/>
      <color indexed="12"/>
      <name val="Arial"/>
      <family val="0"/>
    </font>
    <font>
      <b/>
      <i/>
      <sz val="16"/>
      <name val="Helv"/>
      <family val="0"/>
    </font>
    <font>
      <b/>
      <sz val="14"/>
      <name val="Tahoma"/>
      <family val="2"/>
    </font>
    <font>
      <sz val="14"/>
      <name val="Tahoma"/>
      <family val="2"/>
    </font>
    <font>
      <sz val="10"/>
      <name val="Tahoma"/>
      <family val="2"/>
    </font>
    <font>
      <b/>
      <u val="single"/>
      <sz val="10"/>
      <name val="Tahoma"/>
      <family val="2"/>
    </font>
    <font>
      <b/>
      <sz val="10"/>
      <name val="Tahoma"/>
      <family val="2"/>
    </font>
    <font>
      <i/>
      <sz val="10"/>
      <name val="Tahoma"/>
      <family val="2"/>
    </font>
    <font>
      <sz val="10"/>
      <color indexed="12"/>
      <name val="Tahoma"/>
      <family val="2"/>
    </font>
    <font>
      <b/>
      <sz val="10"/>
      <name val="Arial"/>
      <family val="2"/>
    </font>
    <font>
      <b/>
      <sz val="12"/>
      <name val="Tahoma"/>
      <family val="2"/>
    </font>
    <font>
      <sz val="8"/>
      <name val="Tahoma"/>
      <family val="2"/>
    </font>
    <font>
      <sz val="12"/>
      <name val="Tahoma"/>
      <family val="2"/>
    </font>
    <font>
      <b/>
      <sz val="8"/>
      <name val="Tahoma"/>
      <family val="2"/>
    </font>
    <font>
      <sz val="9"/>
      <name val="Tahoma"/>
      <family val="2"/>
    </font>
    <font>
      <b/>
      <u val="single"/>
      <sz val="8"/>
      <name val="Tahoma"/>
      <family val="2"/>
    </font>
    <font>
      <u val="single"/>
      <sz val="8"/>
      <name val="Tahoma"/>
      <family val="2"/>
    </font>
    <font>
      <b/>
      <sz val="9"/>
      <name val="Tahoma"/>
      <family val="2"/>
    </font>
    <font>
      <b/>
      <sz val="16"/>
      <name val="Tahoma"/>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7">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85"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183">
    <xf numFmtId="184" fontId="0" fillId="0" borderId="0" xfId="0" applyAlignment="1">
      <alignment/>
    </xf>
    <xf numFmtId="187" fontId="5" fillId="0" borderId="0" xfId="15" applyNumberFormat="1" applyFont="1" applyAlignment="1">
      <alignment/>
    </xf>
    <xf numFmtId="187" fontId="6" fillId="0" borderId="0" xfId="15" applyNumberFormat="1" applyFont="1" applyAlignment="1">
      <alignment/>
    </xf>
    <xf numFmtId="187" fontId="7" fillId="0" borderId="0" xfId="15" applyNumberFormat="1" applyFont="1" applyAlignment="1">
      <alignment/>
    </xf>
    <xf numFmtId="187" fontId="7" fillId="0" borderId="0" xfId="15" applyNumberFormat="1" applyFont="1" applyAlignment="1">
      <alignment horizontal="center"/>
    </xf>
    <xf numFmtId="187" fontId="9" fillId="0" borderId="0" xfId="15" applyNumberFormat="1" applyFont="1" applyAlignment="1">
      <alignment horizontal="center"/>
    </xf>
    <xf numFmtId="187" fontId="9" fillId="0" borderId="0" xfId="15" applyNumberFormat="1" applyFont="1" applyAlignment="1" quotePrefix="1">
      <alignment horizontal="center"/>
    </xf>
    <xf numFmtId="187" fontId="10" fillId="0" borderId="0" xfId="15" applyNumberFormat="1" applyFont="1" applyAlignment="1">
      <alignment/>
    </xf>
    <xf numFmtId="187" fontId="7" fillId="0" borderId="1" xfId="15" applyNumberFormat="1" applyFont="1" applyBorder="1" applyAlignment="1">
      <alignment horizontal="center"/>
    </xf>
    <xf numFmtId="187" fontId="7" fillId="0" borderId="0" xfId="15" applyNumberFormat="1" applyFont="1" applyFill="1" applyAlignment="1">
      <alignment horizontal="center"/>
    </xf>
    <xf numFmtId="187" fontId="7" fillId="0" borderId="0" xfId="15" applyNumberFormat="1" applyFont="1" applyFill="1" applyAlignment="1">
      <alignment/>
    </xf>
    <xf numFmtId="187" fontId="10" fillId="0" borderId="0" xfId="15" applyNumberFormat="1" applyFont="1" applyFill="1" applyAlignment="1">
      <alignment/>
    </xf>
    <xf numFmtId="187" fontId="7" fillId="0" borderId="2" xfId="15" applyNumberFormat="1" applyFont="1" applyBorder="1" applyAlignment="1">
      <alignment/>
    </xf>
    <xf numFmtId="187" fontId="7" fillId="0" borderId="3" xfId="15" applyNumberFormat="1" applyFont="1" applyBorder="1" applyAlignment="1">
      <alignment/>
    </xf>
    <xf numFmtId="187" fontId="7" fillId="0" borderId="4" xfId="15" applyNumberFormat="1" applyFont="1" applyBorder="1" applyAlignment="1">
      <alignment/>
    </xf>
    <xf numFmtId="187" fontId="7" fillId="0" borderId="0" xfId="15" applyNumberFormat="1" applyFont="1" applyAlignment="1">
      <alignment horizontal="right"/>
    </xf>
    <xf numFmtId="187" fontId="7" fillId="0" borderId="5" xfId="15" applyNumberFormat="1" applyFont="1" applyBorder="1" applyAlignment="1">
      <alignment/>
    </xf>
    <xf numFmtId="187" fontId="7" fillId="0" borderId="0" xfId="15" applyNumberFormat="1" applyFont="1" applyBorder="1" applyAlignment="1">
      <alignment horizontal="center"/>
    </xf>
    <xf numFmtId="187" fontId="7" fillId="0" borderId="6" xfId="15" applyNumberFormat="1" applyFont="1" applyBorder="1" applyAlignment="1">
      <alignment horizontal="center"/>
    </xf>
    <xf numFmtId="187" fontId="7" fillId="0" borderId="7" xfId="15" applyNumberFormat="1" applyFont="1" applyBorder="1" applyAlignment="1">
      <alignment/>
    </xf>
    <xf numFmtId="187" fontId="7" fillId="0" borderId="8" xfId="15" applyNumberFormat="1" applyFont="1" applyBorder="1" applyAlignment="1">
      <alignment horizontal="center"/>
    </xf>
    <xf numFmtId="187" fontId="7" fillId="0" borderId="9" xfId="15" applyNumberFormat="1" applyFont="1" applyBorder="1" applyAlignment="1">
      <alignment horizontal="center"/>
    </xf>
    <xf numFmtId="187" fontId="7" fillId="0" borderId="0" xfId="15" applyNumberFormat="1" applyFont="1" applyAlignment="1" quotePrefix="1">
      <alignment horizontal="right"/>
    </xf>
    <xf numFmtId="171" fontId="7" fillId="0" borderId="0" xfId="15" applyFont="1" applyAlignment="1">
      <alignment/>
    </xf>
    <xf numFmtId="171" fontId="7" fillId="0" borderId="0" xfId="15" applyFont="1" applyAlignment="1" quotePrefix="1">
      <alignment horizontal="right"/>
    </xf>
    <xf numFmtId="186" fontId="7" fillId="0" borderId="0" xfId="15" applyNumberFormat="1" applyFont="1" applyAlignment="1">
      <alignment/>
    </xf>
    <xf numFmtId="186" fontId="7" fillId="0" borderId="0" xfId="15" applyNumberFormat="1" applyFont="1" applyFill="1" applyAlignment="1">
      <alignment/>
    </xf>
    <xf numFmtId="187" fontId="7" fillId="0" borderId="0" xfId="15" applyNumberFormat="1" applyFont="1" applyFill="1" applyAlignment="1" quotePrefix="1">
      <alignment horizontal="right"/>
    </xf>
    <xf numFmtId="187" fontId="9" fillId="0" borderId="0" xfId="15" applyNumberFormat="1" applyFont="1" applyAlignment="1">
      <alignment/>
    </xf>
    <xf numFmtId="187" fontId="9" fillId="0" borderId="0" xfId="15" applyNumberFormat="1" applyFont="1" applyAlignment="1">
      <alignment horizontal="right"/>
    </xf>
    <xf numFmtId="187" fontId="13" fillId="0" borderId="0" xfId="15" applyNumberFormat="1" applyFont="1" applyAlignment="1">
      <alignment/>
    </xf>
    <xf numFmtId="0" fontId="13" fillId="0" borderId="0" xfId="22" applyFont="1">
      <alignment/>
      <protection/>
    </xf>
    <xf numFmtId="0" fontId="7" fillId="0" borderId="0" xfId="22" applyFont="1">
      <alignment/>
      <protection/>
    </xf>
    <xf numFmtId="187" fontId="7" fillId="0" borderId="0" xfId="15" applyNumberFormat="1" applyFont="1" applyBorder="1" applyAlignment="1">
      <alignment/>
    </xf>
    <xf numFmtId="187" fontId="14" fillId="0" borderId="0" xfId="15" applyNumberFormat="1" applyFont="1" applyFill="1" applyAlignment="1">
      <alignment/>
    </xf>
    <xf numFmtId="187" fontId="14" fillId="0" borderId="0" xfId="15" applyNumberFormat="1" applyFont="1" applyBorder="1" applyAlignment="1">
      <alignment/>
    </xf>
    <xf numFmtId="187" fontId="9" fillId="0" borderId="0" xfId="15" applyNumberFormat="1" applyFont="1" applyFill="1" applyAlignment="1">
      <alignment horizontal="center"/>
    </xf>
    <xf numFmtId="187" fontId="9" fillId="0" borderId="0" xfId="15" applyNumberFormat="1" applyFont="1" applyBorder="1" applyAlignment="1">
      <alignment horizontal="center"/>
    </xf>
    <xf numFmtId="14" fontId="7" fillId="0" borderId="0" xfId="22" applyNumberFormat="1" applyFont="1">
      <alignment/>
      <protection/>
    </xf>
    <xf numFmtId="187" fontId="9" fillId="0" borderId="0" xfId="15" applyNumberFormat="1" applyFont="1" applyFill="1" applyAlignment="1" quotePrefix="1">
      <alignment horizontal="center"/>
    </xf>
    <xf numFmtId="187" fontId="9" fillId="0" borderId="0" xfId="15" applyNumberFormat="1" applyFont="1" applyBorder="1" applyAlignment="1" quotePrefix="1">
      <alignment horizontal="center"/>
    </xf>
    <xf numFmtId="0" fontId="9" fillId="0" borderId="0" xfId="22" applyFont="1">
      <alignment/>
      <protection/>
    </xf>
    <xf numFmtId="0" fontId="10" fillId="0" borderId="0" xfId="22" applyFont="1">
      <alignment/>
      <protection/>
    </xf>
    <xf numFmtId="0" fontId="10" fillId="0" borderId="0" xfId="22" applyFont="1" applyBorder="1" applyAlignment="1">
      <alignment horizontal="left"/>
      <protection/>
    </xf>
    <xf numFmtId="187" fontId="7" fillId="0" borderId="0" xfId="15" applyNumberFormat="1" applyFont="1" applyFill="1" applyBorder="1" applyAlignment="1">
      <alignment horizontal="right"/>
    </xf>
    <xf numFmtId="187" fontId="7" fillId="0" borderId="0" xfId="15" applyNumberFormat="1" applyFont="1" applyBorder="1" applyAlignment="1">
      <alignment horizontal="right"/>
    </xf>
    <xf numFmtId="187" fontId="7" fillId="0" borderId="0" xfId="15" applyNumberFormat="1" applyFont="1" applyFill="1" applyAlignment="1">
      <alignment horizontal="right"/>
    </xf>
    <xf numFmtId="187" fontId="7" fillId="0" borderId="1" xfId="15" applyNumberFormat="1" applyFont="1" applyFill="1" applyBorder="1" applyAlignment="1">
      <alignment horizontal="right"/>
    </xf>
    <xf numFmtId="187" fontId="7" fillId="0" borderId="10" xfId="15" applyNumberFormat="1" applyFont="1" applyFill="1" applyBorder="1" applyAlignment="1">
      <alignment horizontal="right"/>
    </xf>
    <xf numFmtId="0" fontId="10" fillId="0" borderId="0" xfId="22" applyFont="1" applyBorder="1">
      <alignment/>
      <protection/>
    </xf>
    <xf numFmtId="187" fontId="7" fillId="0" borderId="0" xfId="15" applyNumberFormat="1" applyFont="1" applyFill="1" applyBorder="1" applyAlignment="1">
      <alignment/>
    </xf>
    <xf numFmtId="187" fontId="7" fillId="0" borderId="11" xfId="15" applyNumberFormat="1" applyFont="1" applyFill="1" applyBorder="1" applyAlignment="1">
      <alignment/>
    </xf>
    <xf numFmtId="187" fontId="7" fillId="0" borderId="1" xfId="15" applyNumberFormat="1" applyFont="1" applyFill="1" applyBorder="1" applyAlignment="1">
      <alignment/>
    </xf>
    <xf numFmtId="38" fontId="7" fillId="0" borderId="0" xfId="22" applyNumberFormat="1" applyFont="1">
      <alignment/>
      <protection/>
    </xf>
    <xf numFmtId="0" fontId="8" fillId="0" borderId="0" xfId="22" applyFont="1">
      <alignment/>
      <protection/>
    </xf>
    <xf numFmtId="188" fontId="7" fillId="0" borderId="0" xfId="15" applyNumberFormat="1" applyFont="1" applyAlignment="1">
      <alignment/>
    </xf>
    <xf numFmtId="188" fontId="7" fillId="0" borderId="0" xfId="15" applyNumberFormat="1" applyFont="1" applyFill="1" applyAlignment="1">
      <alignment horizontal="center"/>
    </xf>
    <xf numFmtId="0" fontId="7" fillId="0" borderId="0" xfId="24" applyFont="1">
      <alignment/>
      <protection/>
    </xf>
    <xf numFmtId="187" fontId="15" fillId="0" borderId="0" xfId="15" applyNumberFormat="1" applyFont="1" applyAlignment="1">
      <alignment/>
    </xf>
    <xf numFmtId="0" fontId="9" fillId="0" borderId="0" xfId="24" applyFont="1">
      <alignment/>
      <protection/>
    </xf>
    <xf numFmtId="187" fontId="11" fillId="0" borderId="10" xfId="15" applyNumberFormat="1" applyFont="1" applyFill="1" applyBorder="1" applyAlignment="1">
      <alignment horizontal="right"/>
    </xf>
    <xf numFmtId="0" fontId="7" fillId="0" borderId="0" xfId="23" applyFont="1" applyFill="1">
      <alignment/>
      <protection/>
    </xf>
    <xf numFmtId="187" fontId="7" fillId="0" borderId="11" xfId="15" applyNumberFormat="1" applyFont="1" applyFill="1" applyBorder="1" applyAlignment="1">
      <alignment horizontal="right"/>
    </xf>
    <xf numFmtId="187" fontId="14" fillId="0" borderId="0" xfId="15" applyNumberFormat="1" applyFont="1" applyFill="1" applyAlignment="1">
      <alignment horizontal="right"/>
    </xf>
    <xf numFmtId="184" fontId="9" fillId="0" borderId="0" xfId="0" applyFont="1" applyAlignment="1">
      <alignment horizontal="justify" vertical="top"/>
    </xf>
    <xf numFmtId="187" fontId="15" fillId="0" borderId="0" xfId="25" applyNumberFormat="1" applyFont="1">
      <alignment/>
      <protection/>
    </xf>
    <xf numFmtId="0" fontId="15" fillId="0" borderId="0" xfId="25" applyFont="1">
      <alignment/>
      <protection/>
    </xf>
    <xf numFmtId="0" fontId="13" fillId="0" borderId="0" xfId="25" applyFont="1">
      <alignment/>
      <protection/>
    </xf>
    <xf numFmtId="0" fontId="13" fillId="0" borderId="0" xfId="25" applyFont="1" applyFill="1">
      <alignment/>
      <protection/>
    </xf>
    <xf numFmtId="187" fontId="15" fillId="0" borderId="0" xfId="25" applyNumberFormat="1" applyFont="1" applyFill="1">
      <alignment/>
      <protection/>
    </xf>
    <xf numFmtId="0" fontId="15" fillId="0" borderId="0" xfId="25" applyFont="1" applyFill="1">
      <alignment/>
      <protection/>
    </xf>
    <xf numFmtId="0" fontId="7" fillId="0" borderId="0" xfId="25" applyFont="1">
      <alignment/>
      <protection/>
    </xf>
    <xf numFmtId="187" fontId="9" fillId="0" borderId="0" xfId="25" applyNumberFormat="1" applyFont="1">
      <alignment/>
      <protection/>
    </xf>
    <xf numFmtId="187" fontId="9" fillId="0" borderId="1" xfId="25" applyNumberFormat="1" applyFont="1" applyBorder="1" applyAlignment="1">
      <alignment horizontal="center"/>
      <protection/>
    </xf>
    <xf numFmtId="187" fontId="7" fillId="0" borderId="0" xfId="25" applyNumberFormat="1" applyFont="1">
      <alignment/>
      <protection/>
    </xf>
    <xf numFmtId="187" fontId="9" fillId="0" borderId="0" xfId="25" applyNumberFormat="1" applyFont="1" applyAlignment="1">
      <alignment horizontal="center"/>
      <protection/>
    </xf>
    <xf numFmtId="0" fontId="7" fillId="0" borderId="0" xfId="25" applyFont="1" applyBorder="1" applyAlignment="1">
      <alignment horizontal="center"/>
      <protection/>
    </xf>
    <xf numFmtId="0" fontId="8" fillId="0" borderId="0" xfId="25" applyFont="1">
      <alignment/>
      <protection/>
    </xf>
    <xf numFmtId="0" fontId="9" fillId="0" borderId="0" xfId="25" applyFont="1">
      <alignment/>
      <protection/>
    </xf>
    <xf numFmtId="187" fontId="7" fillId="0" borderId="1" xfId="15" applyNumberFormat="1" applyFont="1" applyBorder="1" applyAlignment="1">
      <alignment/>
    </xf>
    <xf numFmtId="187" fontId="7" fillId="0" borderId="11" xfId="15" applyNumberFormat="1" applyFont="1" applyBorder="1" applyAlignment="1">
      <alignment/>
    </xf>
    <xf numFmtId="0" fontId="7" fillId="0" borderId="0" xfId="25" applyFont="1" applyBorder="1">
      <alignment/>
      <protection/>
    </xf>
    <xf numFmtId="187" fontId="7" fillId="0" borderId="0" xfId="25" applyNumberFormat="1" applyFont="1" applyBorder="1">
      <alignment/>
      <protection/>
    </xf>
    <xf numFmtId="184" fontId="16" fillId="0" borderId="0" xfId="0" applyFont="1" applyFill="1" applyAlignment="1">
      <alignment/>
    </xf>
    <xf numFmtId="184" fontId="14" fillId="0" borderId="0" xfId="0" applyFont="1" applyFill="1" applyAlignment="1">
      <alignment horizontal="justify" vertical="top" wrapText="1"/>
    </xf>
    <xf numFmtId="184" fontId="0" fillId="0" borderId="0" xfId="0" applyFont="1" applyFill="1" applyAlignment="1">
      <alignment/>
    </xf>
    <xf numFmtId="184" fontId="14" fillId="0" borderId="0" xfId="0" applyFont="1" applyFill="1" applyAlignment="1">
      <alignment/>
    </xf>
    <xf numFmtId="184" fontId="19" fillId="0" borderId="0" xfId="0" applyFont="1" applyFill="1" applyAlignment="1">
      <alignment/>
    </xf>
    <xf numFmtId="184" fontId="14" fillId="0" borderId="0" xfId="0" applyFont="1" applyFill="1" applyAlignment="1">
      <alignment horizontal="center" vertical="top" wrapText="1"/>
    </xf>
    <xf numFmtId="184" fontId="14" fillId="0" borderId="0" xfId="0" applyFont="1" applyFill="1" applyAlignment="1" quotePrefix="1">
      <alignment horizontal="center" vertical="top" wrapText="1"/>
    </xf>
    <xf numFmtId="184" fontId="14" fillId="0" borderId="11" xfId="0" applyFont="1" applyFill="1" applyBorder="1" applyAlignment="1" quotePrefix="1">
      <alignment horizontal="center" vertical="top" wrapText="1"/>
    </xf>
    <xf numFmtId="184" fontId="14" fillId="0" borderId="0" xfId="0" applyFont="1" applyFill="1" applyAlignment="1">
      <alignment horizontal="right"/>
    </xf>
    <xf numFmtId="184" fontId="16" fillId="0" borderId="0" xfId="0" applyFont="1" applyFill="1" applyAlignment="1">
      <alignment horizontal="right"/>
    </xf>
    <xf numFmtId="187" fontId="14" fillId="0" borderId="0" xfId="15" applyNumberFormat="1" applyFont="1" applyFill="1" applyAlignment="1">
      <alignment horizontal="center"/>
    </xf>
    <xf numFmtId="187" fontId="14" fillId="0" borderId="12" xfId="15" applyNumberFormat="1" applyFont="1" applyFill="1" applyBorder="1" applyAlignment="1">
      <alignment horizontal="center"/>
    </xf>
    <xf numFmtId="184" fontId="14" fillId="0" borderId="0" xfId="0" applyFont="1" applyFill="1" applyBorder="1" applyAlignment="1" quotePrefix="1">
      <alignment/>
    </xf>
    <xf numFmtId="184" fontId="14" fillId="0" borderId="0" xfId="0" applyFont="1" applyFill="1" applyBorder="1" applyAlignment="1">
      <alignment horizontal="justify" vertical="top" wrapText="1"/>
    </xf>
    <xf numFmtId="185" fontId="14" fillId="0" borderId="0" xfId="0" applyNumberFormat="1" applyFont="1" applyFill="1" applyBorder="1" applyAlignment="1">
      <alignment/>
    </xf>
    <xf numFmtId="187" fontId="14" fillId="0" borderId="0" xfId="15" applyNumberFormat="1" applyFont="1" applyFill="1" applyBorder="1" applyAlignment="1">
      <alignment horizontal="justify"/>
    </xf>
    <xf numFmtId="184" fontId="14" fillId="0" borderId="0" xfId="0" applyFont="1" applyFill="1" applyAlignment="1" quotePrefix="1">
      <alignment/>
    </xf>
    <xf numFmtId="187" fontId="14" fillId="0" borderId="0" xfId="15" applyNumberFormat="1" applyFont="1" applyFill="1" applyBorder="1" applyAlignment="1">
      <alignment horizontal="justify" wrapText="1"/>
    </xf>
    <xf numFmtId="187" fontId="14" fillId="0" borderId="11" xfId="15" applyNumberFormat="1" applyFont="1" applyFill="1" applyBorder="1" applyAlignment="1">
      <alignment horizontal="justify" wrapText="1"/>
    </xf>
    <xf numFmtId="186" fontId="14" fillId="0" borderId="0" xfId="15" applyNumberFormat="1" applyFont="1" applyFill="1" applyAlignment="1">
      <alignment/>
    </xf>
    <xf numFmtId="186" fontId="14" fillId="0" borderId="13" xfId="15" applyNumberFormat="1" applyFont="1" applyFill="1" applyBorder="1" applyAlignment="1" quotePrefix="1">
      <alignment horizontal="right"/>
    </xf>
    <xf numFmtId="186" fontId="14" fillId="0" borderId="0" xfId="15" applyNumberFormat="1" applyFont="1" applyFill="1" applyBorder="1" applyAlignment="1" quotePrefix="1">
      <alignment horizontal="right"/>
    </xf>
    <xf numFmtId="186" fontId="14" fillId="0" borderId="0" xfId="15" applyNumberFormat="1" applyFont="1" applyFill="1" applyBorder="1" applyAlignment="1">
      <alignment horizontal="center"/>
    </xf>
    <xf numFmtId="186" fontId="16" fillId="0" borderId="0" xfId="15" applyNumberFormat="1" applyFont="1" applyFill="1" applyAlignment="1">
      <alignment/>
    </xf>
    <xf numFmtId="187" fontId="14" fillId="0" borderId="0" xfId="15" applyNumberFormat="1" applyFont="1" applyFill="1" applyBorder="1" applyAlignment="1" quotePrefix="1">
      <alignment horizontal="right"/>
    </xf>
    <xf numFmtId="171" fontId="14" fillId="0" borderId="0" xfId="15" applyNumberFormat="1" applyFont="1" applyFill="1" applyBorder="1" applyAlignment="1" quotePrefix="1">
      <alignment horizontal="right"/>
    </xf>
    <xf numFmtId="187" fontId="7" fillId="0" borderId="1" xfId="15" applyNumberFormat="1" applyFont="1" applyBorder="1" applyAlignment="1">
      <alignment horizontal="right"/>
    </xf>
    <xf numFmtId="187" fontId="7" fillId="0" borderId="10" xfId="15" applyNumberFormat="1" applyFont="1" applyBorder="1" applyAlignment="1">
      <alignment horizontal="right"/>
    </xf>
    <xf numFmtId="188" fontId="7" fillId="0" borderId="0" xfId="15" applyNumberFormat="1" applyFont="1" applyAlignment="1">
      <alignment horizontal="center"/>
    </xf>
    <xf numFmtId="187" fontId="21" fillId="0" borderId="0" xfId="15" applyNumberFormat="1" applyFont="1" applyFill="1" applyAlignment="1">
      <alignment/>
    </xf>
    <xf numFmtId="184" fontId="13" fillId="0" borderId="0" xfId="0" applyFont="1" applyFill="1" applyAlignment="1">
      <alignment/>
    </xf>
    <xf numFmtId="0" fontId="17" fillId="0" borderId="0" xfId="22" applyFont="1" applyFill="1">
      <alignment/>
      <protection/>
    </xf>
    <xf numFmtId="0" fontId="9" fillId="0" borderId="0" xfId="22" applyFont="1" applyFill="1">
      <alignment/>
      <protection/>
    </xf>
    <xf numFmtId="0" fontId="14" fillId="0" borderId="0" xfId="22" applyFont="1" applyFill="1">
      <alignment/>
      <protection/>
    </xf>
    <xf numFmtId="184" fontId="14" fillId="0" borderId="0" xfId="0" applyFont="1" applyFill="1" applyAlignment="1">
      <alignment horizontal="left" vertical="top"/>
    </xf>
    <xf numFmtId="187" fontId="14" fillId="0" borderId="0" xfId="15" applyNumberFormat="1" applyFont="1" applyFill="1" applyAlignment="1">
      <alignment horizontal="center" vertical="top" wrapText="1"/>
    </xf>
    <xf numFmtId="187" fontId="14" fillId="0" borderId="11" xfId="15" applyNumberFormat="1" applyFont="1" applyFill="1" applyBorder="1" applyAlignment="1">
      <alignment horizontal="center" vertical="top" wrapText="1"/>
    </xf>
    <xf numFmtId="187" fontId="14" fillId="0" borderId="0" xfId="15" applyNumberFormat="1" applyFont="1" applyFill="1" applyBorder="1" applyAlignment="1">
      <alignment horizontal="center" vertical="top" wrapText="1"/>
    </xf>
    <xf numFmtId="184" fontId="16" fillId="0" borderId="0" xfId="0" applyFont="1" applyFill="1" applyAlignment="1">
      <alignment horizontal="left" vertical="top"/>
    </xf>
    <xf numFmtId="184" fontId="16" fillId="0" borderId="0" xfId="0" applyFont="1" applyFill="1" applyAlignment="1">
      <alignment horizontal="justify" vertical="top" wrapText="1"/>
    </xf>
    <xf numFmtId="184" fontId="14" fillId="0" borderId="0" xfId="0" applyFont="1" applyFill="1" applyAlignment="1">
      <alignment horizontal="left" vertical="top" wrapText="1"/>
    </xf>
    <xf numFmtId="184" fontId="18" fillId="0" borderId="0" xfId="0" applyFont="1" applyFill="1" applyAlignment="1">
      <alignment horizontal="left" vertical="top"/>
    </xf>
    <xf numFmtId="187" fontId="14" fillId="0" borderId="0" xfId="15" applyNumberFormat="1" applyFont="1" applyFill="1" applyBorder="1" applyAlignment="1">
      <alignment/>
    </xf>
    <xf numFmtId="187" fontId="14" fillId="0" borderId="0" xfId="15" applyNumberFormat="1" applyFont="1" applyFill="1" applyBorder="1" applyAlignment="1">
      <alignment vertical="top" wrapText="1"/>
    </xf>
    <xf numFmtId="187" fontId="14" fillId="0" borderId="11" xfId="15" applyNumberFormat="1" applyFont="1" applyFill="1" applyBorder="1" applyAlignment="1">
      <alignment/>
    </xf>
    <xf numFmtId="187" fontId="14" fillId="0" borderId="0" xfId="15" applyNumberFormat="1" applyFont="1" applyFill="1" applyAlignment="1">
      <alignment horizontal="left" vertical="top" wrapText="1"/>
    </xf>
    <xf numFmtId="1" fontId="14" fillId="0" borderId="0" xfId="15" applyNumberFormat="1" applyFont="1" applyFill="1" applyBorder="1" applyAlignment="1">
      <alignment horizontal="center" vertical="top" wrapText="1"/>
    </xf>
    <xf numFmtId="191" fontId="14" fillId="0" borderId="0" xfId="15" applyNumberFormat="1" applyFont="1" applyFill="1" applyBorder="1" applyAlignment="1">
      <alignment horizontal="center" vertical="top" wrapText="1"/>
    </xf>
    <xf numFmtId="187" fontId="14" fillId="0" borderId="1" xfId="15" applyNumberFormat="1" applyFont="1" applyFill="1" applyBorder="1" applyAlignment="1">
      <alignment horizontal="center" vertical="top" wrapText="1"/>
    </xf>
    <xf numFmtId="187" fontId="14" fillId="0" borderId="0" xfId="15" applyNumberFormat="1" applyFont="1" applyFill="1" applyAlignment="1">
      <alignment horizontal="justify" vertical="top" wrapText="1"/>
    </xf>
    <xf numFmtId="187" fontId="14" fillId="0" borderId="0" xfId="15" applyNumberFormat="1" applyFont="1" applyFill="1" applyBorder="1" applyAlignment="1">
      <alignment horizontal="right" vertical="top" wrapText="1"/>
    </xf>
    <xf numFmtId="187" fontId="14" fillId="0" borderId="11" xfId="15" applyNumberFormat="1" applyFont="1" applyFill="1" applyBorder="1" applyAlignment="1">
      <alignment horizontal="right" vertical="top" wrapText="1"/>
    </xf>
    <xf numFmtId="184" fontId="18" fillId="0" borderId="0" xfId="0" applyFont="1" applyFill="1" applyAlignment="1">
      <alignment/>
    </xf>
    <xf numFmtId="171" fontId="16" fillId="0" borderId="0" xfId="15" applyFont="1" applyFill="1" applyAlignment="1">
      <alignment horizontal="justify"/>
    </xf>
    <xf numFmtId="184" fontId="14" fillId="0" borderId="0" xfId="0" applyFont="1" applyFill="1" applyAlignment="1" quotePrefix="1">
      <alignment horizontal="right"/>
    </xf>
    <xf numFmtId="184" fontId="20" fillId="0" borderId="0" xfId="0" applyFont="1" applyFill="1" applyAlignment="1">
      <alignment/>
    </xf>
    <xf numFmtId="184" fontId="17" fillId="0" borderId="0" xfId="0" applyFont="1" applyFill="1" applyAlignment="1">
      <alignment/>
    </xf>
    <xf numFmtId="184" fontId="14" fillId="0" borderId="0" xfId="0" applyFont="1" applyFill="1" applyAlignment="1">
      <alignment horizontal="center"/>
    </xf>
    <xf numFmtId="184" fontId="14" fillId="0" borderId="0" xfId="0" applyFont="1" applyFill="1" applyAlignment="1">
      <alignment horizontal="left"/>
    </xf>
    <xf numFmtId="184" fontId="14" fillId="0" borderId="0" xfId="0" applyFont="1" applyFill="1" applyAlignment="1">
      <alignment horizontal="justify"/>
    </xf>
    <xf numFmtId="184" fontId="14" fillId="0" borderId="4" xfId="0" applyFont="1" applyFill="1" applyBorder="1" applyAlignment="1">
      <alignment horizontal="center" vertical="top" wrapText="1"/>
    </xf>
    <xf numFmtId="184" fontId="14" fillId="0" borderId="8" xfId="0" applyFont="1" applyFill="1" applyBorder="1" applyAlignment="1">
      <alignment horizontal="center" vertical="top" wrapText="1"/>
    </xf>
    <xf numFmtId="187" fontId="14" fillId="0" borderId="8" xfId="15" applyNumberFormat="1" applyFont="1" applyFill="1" applyBorder="1" applyAlignment="1">
      <alignment horizontal="center" vertical="top" wrapText="1"/>
    </xf>
    <xf numFmtId="184" fontId="14" fillId="0" borderId="0" xfId="0" applyFont="1" applyFill="1" applyBorder="1" applyAlignment="1">
      <alignment horizontal="center" vertical="top" wrapText="1"/>
    </xf>
    <xf numFmtId="184" fontId="16" fillId="0" borderId="0" xfId="0" applyFont="1" applyFill="1" applyAlignment="1">
      <alignment vertical="top"/>
    </xf>
    <xf numFmtId="187" fontId="16" fillId="0" borderId="0" xfId="15" applyNumberFormat="1" applyFont="1" applyFill="1" applyAlignment="1">
      <alignment horizontal="center"/>
    </xf>
    <xf numFmtId="187" fontId="16" fillId="0" borderId="0" xfId="15" applyNumberFormat="1" applyFont="1" applyFill="1" applyAlignment="1" quotePrefix="1">
      <alignment horizontal="center"/>
    </xf>
    <xf numFmtId="187" fontId="14" fillId="0" borderId="13" xfId="15" applyNumberFormat="1" applyFont="1" applyFill="1" applyBorder="1" applyAlignment="1">
      <alignment horizontal="justify" wrapText="1"/>
    </xf>
    <xf numFmtId="187" fontId="16" fillId="0" borderId="0" xfId="15" applyNumberFormat="1" applyFont="1" applyFill="1" applyAlignment="1">
      <alignment/>
    </xf>
    <xf numFmtId="171" fontId="14" fillId="0" borderId="0" xfId="15" applyNumberFormat="1" applyFont="1" applyFill="1" applyAlignment="1">
      <alignment/>
    </xf>
    <xf numFmtId="171" fontId="14" fillId="0" borderId="13" xfId="15" applyFont="1" applyFill="1" applyBorder="1" applyAlignment="1">
      <alignment/>
    </xf>
    <xf numFmtId="171" fontId="16" fillId="0" borderId="0" xfId="15" applyFont="1" applyFill="1" applyAlignment="1">
      <alignment/>
    </xf>
    <xf numFmtId="184" fontId="12" fillId="0" borderId="0" xfId="0" applyFont="1" applyAlignment="1">
      <alignment horizontal="justify" vertical="top" wrapText="1"/>
    </xf>
    <xf numFmtId="184" fontId="0" fillId="0" borderId="0" xfId="0" applyFont="1" applyAlignment="1">
      <alignment horizontal="justify" vertical="top" wrapText="1"/>
    </xf>
    <xf numFmtId="187" fontId="8" fillId="0" borderId="0" xfId="15" applyNumberFormat="1" applyFont="1" applyAlignment="1">
      <alignment horizontal="center"/>
    </xf>
    <xf numFmtId="184" fontId="9" fillId="0" borderId="0" xfId="0" applyFont="1" applyAlignment="1">
      <alignment horizontal="justify" vertical="top" wrapText="1"/>
    </xf>
    <xf numFmtId="184" fontId="7" fillId="0" borderId="0" xfId="0" applyFont="1" applyAlignment="1">
      <alignment horizontal="justify" vertical="top" wrapText="1"/>
    </xf>
    <xf numFmtId="184" fontId="9" fillId="0" borderId="0" xfId="0" applyFont="1" applyAlignment="1">
      <alignment horizontal="justify" vertical="top"/>
    </xf>
    <xf numFmtId="187" fontId="9" fillId="0" borderId="1" xfId="25" applyNumberFormat="1" applyFont="1" applyBorder="1" applyAlignment="1">
      <alignment horizontal="center" wrapText="1"/>
      <protection/>
    </xf>
    <xf numFmtId="0" fontId="9" fillId="0" borderId="0" xfId="25" applyFont="1" applyAlignment="1">
      <alignment horizontal="justify" vertical="top" wrapText="1"/>
      <protection/>
    </xf>
    <xf numFmtId="0" fontId="7" fillId="0" borderId="0" xfId="25" applyFont="1" applyAlignment="1">
      <alignment horizontal="justify" vertical="top" wrapText="1"/>
      <protection/>
    </xf>
    <xf numFmtId="0" fontId="7" fillId="0" borderId="0" xfId="25" applyFont="1" applyAlignment="1">
      <alignment wrapText="1"/>
      <protection/>
    </xf>
    <xf numFmtId="184" fontId="14" fillId="0" borderId="0" xfId="0" applyFont="1" applyFill="1" applyAlignment="1">
      <alignment horizontal="justify" vertical="top" wrapText="1"/>
    </xf>
    <xf numFmtId="184" fontId="14" fillId="0" borderId="0" xfId="0" applyFont="1" applyFill="1" applyAlignment="1">
      <alignment horizontal="justify" wrapText="1"/>
    </xf>
    <xf numFmtId="184" fontId="14" fillId="0" borderId="0" xfId="0" applyFont="1" applyFill="1" applyAlignment="1">
      <alignment horizontal="left"/>
    </xf>
    <xf numFmtId="184" fontId="0" fillId="0" borderId="0" xfId="0" applyFont="1" applyFill="1" applyAlignment="1">
      <alignment/>
    </xf>
    <xf numFmtId="187" fontId="18" fillId="0" borderId="0" xfId="15" applyNumberFormat="1" applyFont="1" applyFill="1" applyAlignment="1">
      <alignment horizontal="center"/>
    </xf>
    <xf numFmtId="184" fontId="14" fillId="0" borderId="2" xfId="0" applyFont="1" applyFill="1" applyBorder="1" applyAlignment="1">
      <alignment horizontal="center" vertical="top" wrapText="1"/>
    </xf>
    <xf numFmtId="184" fontId="14" fillId="0" borderId="3" xfId="0" applyFont="1" applyFill="1" applyBorder="1" applyAlignment="1">
      <alignment horizontal="center" vertical="top" wrapText="1"/>
    </xf>
    <xf numFmtId="184" fontId="14" fillId="0" borderId="4" xfId="0" applyFont="1" applyFill="1" applyBorder="1" applyAlignment="1">
      <alignment horizontal="center" vertical="top" wrapText="1"/>
    </xf>
    <xf numFmtId="184" fontId="14" fillId="0" borderId="7" xfId="0" applyFont="1" applyFill="1" applyBorder="1" applyAlignment="1">
      <alignment horizontal="center" vertical="top" wrapText="1"/>
    </xf>
    <xf numFmtId="184" fontId="14" fillId="0" borderId="1" xfId="0" applyFont="1" applyFill="1" applyBorder="1" applyAlignment="1">
      <alignment horizontal="center" vertical="top" wrapText="1"/>
    </xf>
    <xf numFmtId="184" fontId="14" fillId="0" borderId="8" xfId="0" applyFont="1" applyFill="1" applyBorder="1" applyAlignment="1">
      <alignment horizontal="center" vertical="top" wrapText="1"/>
    </xf>
    <xf numFmtId="184" fontId="14" fillId="0" borderId="0" xfId="0" applyFont="1" applyFill="1" applyBorder="1" applyAlignment="1">
      <alignment horizontal="left" vertical="top" wrapText="1"/>
    </xf>
    <xf numFmtId="184" fontId="14" fillId="0" borderId="14" xfId="0" applyFont="1" applyFill="1" applyBorder="1" applyAlignment="1">
      <alignment horizontal="center" vertical="top" wrapText="1"/>
    </xf>
    <xf numFmtId="184" fontId="14" fillId="0" borderId="10" xfId="0" applyFont="1" applyFill="1" applyBorder="1" applyAlignment="1">
      <alignment horizontal="center" vertical="top" wrapText="1"/>
    </xf>
    <xf numFmtId="184" fontId="14" fillId="0" borderId="15" xfId="0" applyFont="1" applyFill="1" applyBorder="1" applyAlignment="1">
      <alignment horizontal="center" vertical="top" wrapText="1"/>
    </xf>
    <xf numFmtId="184" fontId="16" fillId="0" borderId="0" xfId="0" applyFont="1" applyFill="1" applyAlignment="1">
      <alignment horizontal="left" vertical="top" wrapText="1"/>
    </xf>
    <xf numFmtId="187" fontId="14" fillId="0" borderId="0" xfId="15" applyNumberFormat="1" applyFont="1" applyFill="1" applyAlignment="1">
      <alignment horizontal="justify" vertical="top"/>
    </xf>
    <xf numFmtId="184" fontId="0" fillId="0" borderId="0" xfId="0" applyFill="1" applyAlignment="1">
      <alignment horizontal="justify" vertical="top"/>
    </xf>
  </cellXfs>
  <cellStyles count="13">
    <cellStyle name="Normal" xfId="0"/>
    <cellStyle name="Comma" xfId="15"/>
    <cellStyle name="Comma [0]" xfId="16"/>
    <cellStyle name="Currency" xfId="17"/>
    <cellStyle name="Currency [0]" xfId="18"/>
    <cellStyle name="Followed Hyperlink" xfId="19"/>
    <cellStyle name="Hyperlink" xfId="20"/>
    <cellStyle name="Normal - Style1" xfId="21"/>
    <cellStyle name="Normal_announcement" xfId="22"/>
    <cellStyle name="Normal_CONSO CFS30-11-02" xfId="23"/>
    <cellStyle name="Normal_CONSO CFS31-8-02" xfId="24"/>
    <cellStyle name="Normal_PN-conso-Sep-2002-KLSE"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_casslyn\4TH%20QTR%202003\Consol&amp;Mgmt%20paper\Project%20margin@28.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csbFEB'00aud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WIndSB06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wsb08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amlan\ramlan\Wan\PBarSB\PBarSB11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_finance01\(azizah)\Central\FY2003\CCSB%20-%20FY03%20May'03-audi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Ramlan\ramlan\WINDOWS\Desktop\Samasys\LAYAR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profi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
      <sheetName val="GL"/>
      <sheetName val="BS"/>
      <sheetName val="000000"/>
      <sheetName val="****01"/>
      <sheetName val="laroux"/>
      <sheetName val="PL"/>
      <sheetName val="AUDIT"/>
      <sheetName val="NOTE"/>
      <sheetName val="FA"/>
      <sheetName val="SC"/>
    </sheetNames>
    <sheetDataSet>
      <sheetData sheetId="2">
        <row r="2">
          <cell r="B2" t="str">
            <v>U-WOOD INDUSTRIES SDN BHD (291434-D)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
      <sheetName val="****01"/>
      <sheetName val="laroux"/>
      <sheetName val="TB"/>
      <sheetName val="PL"/>
      <sheetName val="BS"/>
      <sheetName val="GL"/>
      <sheetName val="FA"/>
      <sheetName val="NOTE"/>
      <sheetName val="S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L"/>
      <sheetName val="000000"/>
      <sheetName val="****01"/>
      <sheetName val="100000"/>
      <sheetName val="TB"/>
      <sheetName val="PL"/>
      <sheetName val="BS"/>
      <sheetName val="AUDIT"/>
      <sheetName val="NOTE"/>
      <sheetName val="FA"/>
      <sheetName val="S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00"/>
      <sheetName val="****01"/>
      <sheetName val="100000"/>
      <sheetName val="TB"/>
      <sheetName val="GL"/>
      <sheetName val="PL"/>
      <sheetName val="BS"/>
      <sheetName val="AUDIT"/>
      <sheetName val="NOTES"/>
      <sheetName val="note"/>
      <sheetName val="FAR"/>
      <sheetName val="jv01"/>
      <sheetName val="jv09"/>
      <sheetName val="JV"/>
      <sheetName val="FA (5)"/>
      <sheetName val="creditors"/>
      <sheetName val="accrual"/>
      <sheetName val="prepayment"/>
      <sheetName val="HP interest"/>
      <sheetName val="debtor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
      <sheetName val="TB"/>
      <sheetName val="PL"/>
      <sheetName val="BS"/>
      <sheetName val="BS_report"/>
      <sheetName val="BS_report (2)"/>
      <sheetName val="DetailPL"/>
      <sheetName val="Journal (2)"/>
      <sheetName val="NTA"/>
      <sheetName val="Cover"/>
      <sheetName val="Audit PL"/>
      <sheetName val="Audit BS"/>
      <sheetName val="Note"/>
      <sheetName val="j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52"/>
  <sheetViews>
    <sheetView tabSelected="1" zoomScale="80" zoomScaleNormal="80" workbookViewId="0" topLeftCell="A1">
      <pane xSplit="5" ySplit="13" topLeftCell="F23" activePane="bottomRight" state="frozen"/>
      <selection pane="topLeft" activeCell="C35" activeCellId="1" sqref="I25 C35"/>
      <selection pane="topRight" activeCell="C35" activeCellId="1" sqref="I25 C35"/>
      <selection pane="bottomLeft" activeCell="C35" activeCellId="1" sqref="I25 C35"/>
      <selection pane="bottomRight" activeCell="E38" sqref="E38"/>
    </sheetView>
  </sheetViews>
  <sheetFormatPr defaultColWidth="8.88671875" defaultRowHeight="15"/>
  <cols>
    <col min="1" max="1" width="3.88671875" style="3" customWidth="1"/>
    <col min="2" max="2" width="3.10546875" style="3" customWidth="1"/>
    <col min="3" max="3" width="2.77734375" style="3" customWidth="1"/>
    <col min="4" max="4" width="2.3359375" style="3" customWidth="1"/>
    <col min="5" max="5" width="18.4453125" style="3" customWidth="1"/>
    <col min="6" max="6" width="8.21484375" style="3" customWidth="1"/>
    <col min="7" max="7" width="11.77734375" style="3" customWidth="1"/>
    <col min="8" max="8" width="14.21484375" style="3" customWidth="1"/>
    <col min="9" max="9" width="13.3359375" style="3" customWidth="1"/>
    <col min="10" max="10" width="14.5546875" style="3" customWidth="1"/>
    <col min="11" max="16384" width="7.10546875" style="3" customWidth="1"/>
  </cols>
  <sheetData>
    <row r="1" spans="2:7" ht="18">
      <c r="B1" s="1" t="s">
        <v>0</v>
      </c>
      <c r="C1" s="2"/>
      <c r="G1" s="3" t="s">
        <v>1</v>
      </c>
    </row>
    <row r="2" spans="2:3" ht="9.75" customHeight="1">
      <c r="B2" s="2"/>
      <c r="C2" s="2"/>
    </row>
    <row r="3" spans="2:3" ht="18">
      <c r="B3" s="1" t="s">
        <v>2</v>
      </c>
      <c r="C3" s="2"/>
    </row>
    <row r="4" spans="2:3" ht="18">
      <c r="B4" s="1" t="s">
        <v>274</v>
      </c>
      <c r="C4" s="2"/>
    </row>
    <row r="5" spans="2:3" ht="18">
      <c r="B5" s="1"/>
      <c r="C5" s="2"/>
    </row>
    <row r="6" spans="7:10" ht="24.75" customHeight="1">
      <c r="G6" s="157" t="s">
        <v>3</v>
      </c>
      <c r="H6" s="157"/>
      <c r="I6" s="157" t="s">
        <v>4</v>
      </c>
      <c r="J6" s="157"/>
    </row>
    <row r="7" spans="7:10" s="4" customFormat="1" ht="12.75">
      <c r="G7" s="5" t="s">
        <v>5</v>
      </c>
      <c r="H7" s="5" t="s">
        <v>6</v>
      </c>
      <c r="I7" s="5" t="s">
        <v>5</v>
      </c>
      <c r="J7" s="5" t="s">
        <v>6</v>
      </c>
    </row>
    <row r="8" spans="7:10" s="4" customFormat="1" ht="12.75">
      <c r="G8" s="5" t="s">
        <v>7</v>
      </c>
      <c r="H8" s="5" t="s">
        <v>8</v>
      </c>
      <c r="I8" s="5" t="s">
        <v>7</v>
      </c>
      <c r="J8" s="5" t="s">
        <v>8</v>
      </c>
    </row>
    <row r="9" spans="7:10" s="4" customFormat="1" ht="12.75">
      <c r="G9" s="5" t="s">
        <v>9</v>
      </c>
      <c r="H9" s="5" t="s">
        <v>9</v>
      </c>
      <c r="I9" s="5" t="s">
        <v>10</v>
      </c>
      <c r="J9" s="5" t="s">
        <v>11</v>
      </c>
    </row>
    <row r="10" spans="7:10" s="4" customFormat="1" ht="12.75">
      <c r="G10" s="6" t="s">
        <v>12</v>
      </c>
      <c r="H10" s="6" t="s">
        <v>13</v>
      </c>
      <c r="I10" s="5" t="str">
        <f>+G10</f>
        <v>@31/5/04</v>
      </c>
      <c r="J10" s="5" t="str">
        <f>+H10</f>
        <v>@31/5/03</v>
      </c>
    </row>
    <row r="11" spans="7:10" s="4" customFormat="1" ht="12.75">
      <c r="G11" s="5" t="s">
        <v>14</v>
      </c>
      <c r="H11" s="5" t="s">
        <v>14</v>
      </c>
      <c r="I11" s="5" t="s">
        <v>14</v>
      </c>
      <c r="J11" s="5" t="s">
        <v>14</v>
      </c>
    </row>
    <row r="12" spans="7:10" s="4" customFormat="1" ht="6.75" customHeight="1">
      <c r="G12" s="5"/>
      <c r="H12" s="5"/>
      <c r="I12" s="5"/>
      <c r="J12" s="5"/>
    </row>
    <row r="13" spans="7:10" s="4" customFormat="1" ht="12.75">
      <c r="G13" s="5"/>
      <c r="H13" s="5"/>
      <c r="I13" s="5"/>
      <c r="J13" s="5"/>
    </row>
    <row r="14" spans="2:10" ht="13.5" customHeight="1">
      <c r="B14" s="3" t="s">
        <v>15</v>
      </c>
      <c r="G14" s="4">
        <v>27993</v>
      </c>
      <c r="H14" s="4">
        <v>61243</v>
      </c>
      <c r="I14" s="4">
        <v>134300</v>
      </c>
      <c r="J14" s="4">
        <v>101440</v>
      </c>
    </row>
    <row r="15" spans="5:10" ht="13.5" customHeight="1">
      <c r="E15" s="7"/>
      <c r="F15" s="7"/>
      <c r="G15" s="4"/>
      <c r="H15" s="4"/>
      <c r="I15" s="4"/>
      <c r="J15" s="4"/>
    </row>
    <row r="16" spans="2:10" ht="13.5" customHeight="1">
      <c r="B16" s="3" t="s">
        <v>16</v>
      </c>
      <c r="E16" s="7"/>
      <c r="F16" s="7"/>
      <c r="G16" s="4">
        <v>-21509</v>
      </c>
      <c r="H16" s="4">
        <v>-51409</v>
      </c>
      <c r="I16" s="4">
        <v>-124428</v>
      </c>
      <c r="J16" s="4">
        <v>-83100</v>
      </c>
    </row>
    <row r="17" spans="5:10" ht="13.5" customHeight="1">
      <c r="E17" s="7"/>
      <c r="F17" s="7"/>
      <c r="G17" s="8"/>
      <c r="H17" s="8"/>
      <c r="I17" s="8"/>
      <c r="J17" s="8"/>
    </row>
    <row r="18" spans="2:10" ht="13.5" customHeight="1">
      <c r="B18" s="3" t="s">
        <v>17</v>
      </c>
      <c r="E18" s="7"/>
      <c r="F18" s="7"/>
      <c r="G18" s="4">
        <f>SUM(G14:G17)</f>
        <v>6484</v>
      </c>
      <c r="H18" s="4">
        <f>SUM(H14:H17)</f>
        <v>9834</v>
      </c>
      <c r="I18" s="4">
        <f>SUM(I14:I17)</f>
        <v>9872</v>
      </c>
      <c r="J18" s="4">
        <f>SUM(J14:J17)</f>
        <v>18340</v>
      </c>
    </row>
    <row r="19" spans="5:10" ht="13.5" customHeight="1">
      <c r="E19" s="7"/>
      <c r="F19" s="7"/>
      <c r="G19" s="4"/>
      <c r="H19" s="4"/>
      <c r="I19" s="4"/>
      <c r="J19" s="4"/>
    </row>
    <row r="20" spans="2:10" ht="13.5" customHeight="1">
      <c r="B20" s="3" t="s">
        <v>18</v>
      </c>
      <c r="E20" s="7"/>
      <c r="F20" s="7"/>
      <c r="G20" s="4">
        <v>300</v>
      </c>
      <c r="H20" s="4">
        <v>3959</v>
      </c>
      <c r="I20" s="4">
        <v>3736</v>
      </c>
      <c r="J20" s="4">
        <v>6261</v>
      </c>
    </row>
    <row r="21" spans="5:10" ht="12.75">
      <c r="E21" s="7"/>
      <c r="F21" s="7"/>
      <c r="G21" s="4"/>
      <c r="H21" s="9"/>
      <c r="I21" s="4"/>
      <c r="J21" s="4"/>
    </row>
    <row r="22" spans="2:10" s="10" customFormat="1" ht="12.75">
      <c r="B22" s="10" t="s">
        <v>19</v>
      </c>
      <c r="E22" s="11"/>
      <c r="F22" s="11"/>
      <c r="G22" s="9">
        <v>-238</v>
      </c>
      <c r="H22" s="9">
        <v>-55</v>
      </c>
      <c r="I22" s="9">
        <v>-560</v>
      </c>
      <c r="J22" s="9">
        <v>-217</v>
      </c>
    </row>
    <row r="23" spans="5:10" s="10" customFormat="1" ht="12.75">
      <c r="E23" s="11"/>
      <c r="F23" s="11"/>
      <c r="G23" s="9"/>
      <c r="H23" s="9"/>
      <c r="I23" s="9"/>
      <c r="J23" s="9"/>
    </row>
    <row r="24" spans="2:10" s="10" customFormat="1" ht="13.5" customHeight="1">
      <c r="B24" s="10" t="s">
        <v>20</v>
      </c>
      <c r="G24" s="9">
        <v>-939</v>
      </c>
      <c r="H24" s="9">
        <v>-750</v>
      </c>
      <c r="I24" s="9">
        <v>-3291</v>
      </c>
      <c r="J24" s="9">
        <v>-2623</v>
      </c>
    </row>
    <row r="25" spans="5:10" s="10" customFormat="1" ht="12.75">
      <c r="E25" s="11"/>
      <c r="F25" s="11"/>
      <c r="G25" s="9"/>
      <c r="H25" s="9"/>
      <c r="I25" s="9"/>
      <c r="J25" s="9"/>
    </row>
    <row r="26" spans="2:10" s="10" customFormat="1" ht="13.5" customHeight="1">
      <c r="B26" s="10" t="s">
        <v>21</v>
      </c>
      <c r="G26" s="9">
        <v>-2065</v>
      </c>
      <c r="H26" s="9">
        <v>-47656</v>
      </c>
      <c r="I26" s="9">
        <v>-9733</v>
      </c>
      <c r="J26" s="9">
        <v>-53071</v>
      </c>
    </row>
    <row r="27" spans="7:10" ht="13.5" customHeight="1">
      <c r="G27" s="8"/>
      <c r="H27" s="8"/>
      <c r="I27" s="8"/>
      <c r="J27" s="8"/>
    </row>
    <row r="28" spans="2:10" ht="13.5" customHeight="1">
      <c r="B28" s="3" t="s">
        <v>22</v>
      </c>
      <c r="G28" s="4">
        <f>SUM(G18:G27)</f>
        <v>3542</v>
      </c>
      <c r="H28" s="4">
        <f>SUM(H18:H27)</f>
        <v>-34668</v>
      </c>
      <c r="I28" s="4">
        <f>SUM(I18:I27)</f>
        <v>24</v>
      </c>
      <c r="J28" s="4">
        <f>SUM(J18:J27)</f>
        <v>-31310</v>
      </c>
    </row>
    <row r="29" spans="7:10" ht="13.5" customHeight="1">
      <c r="G29" s="4"/>
      <c r="H29" s="4"/>
      <c r="I29" s="4"/>
      <c r="J29" s="4"/>
    </row>
    <row r="30" spans="2:10" ht="12.75">
      <c r="B30" s="3" t="s">
        <v>23</v>
      </c>
      <c r="G30" s="4">
        <v>-2472</v>
      </c>
      <c r="H30" s="4">
        <v>-659</v>
      </c>
      <c r="I30" s="4">
        <v>-7977</v>
      </c>
      <c r="J30" s="4">
        <v>-7837</v>
      </c>
    </row>
    <row r="31" spans="7:10" ht="12.75">
      <c r="G31" s="8"/>
      <c r="H31" s="8"/>
      <c r="I31" s="8"/>
      <c r="J31" s="8"/>
    </row>
    <row r="32" spans="2:10" ht="12.75">
      <c r="B32" s="3" t="s">
        <v>24</v>
      </c>
      <c r="G32" s="4">
        <f>+G28+G30</f>
        <v>1070</v>
      </c>
      <c r="H32" s="4">
        <f>+H28+H30</f>
        <v>-35327</v>
      </c>
      <c r="I32" s="4">
        <f>SUM(I28:I31)</f>
        <v>-7953</v>
      </c>
      <c r="J32" s="4">
        <f>SUM(J28:J31)</f>
        <v>-39147</v>
      </c>
    </row>
    <row r="33" spans="7:10" ht="12.75">
      <c r="G33" s="4"/>
      <c r="H33" s="4"/>
      <c r="I33" s="4"/>
      <c r="J33" s="4"/>
    </row>
    <row r="34" spans="2:10" ht="12.75">
      <c r="B34" s="3" t="s">
        <v>25</v>
      </c>
      <c r="G34" s="12"/>
      <c r="H34" s="13"/>
      <c r="I34" s="13"/>
      <c r="J34" s="14"/>
    </row>
    <row r="35" spans="3:10" ht="12.75">
      <c r="C35" s="3" t="s">
        <v>26</v>
      </c>
      <c r="F35" s="15" t="s">
        <v>27</v>
      </c>
      <c r="G35" s="16">
        <v>-1103</v>
      </c>
      <c r="H35" s="17">
        <v>-3904</v>
      </c>
      <c r="I35" s="17">
        <v>-3450</v>
      </c>
      <c r="J35" s="18">
        <v>-5804</v>
      </c>
    </row>
    <row r="36" spans="3:10" ht="12.75">
      <c r="C36" s="3" t="s">
        <v>28</v>
      </c>
      <c r="F36" s="15" t="s">
        <v>27</v>
      </c>
      <c r="G36" s="19">
        <v>147</v>
      </c>
      <c r="H36" s="8">
        <f>1501+11</f>
        <v>1512</v>
      </c>
      <c r="I36" s="8">
        <v>2022</v>
      </c>
      <c r="J36" s="20">
        <f>1711+11</f>
        <v>1722</v>
      </c>
    </row>
    <row r="37" spans="7:10" ht="12.75">
      <c r="G37" s="4">
        <f>SUM(G35:G36)</f>
        <v>-956</v>
      </c>
      <c r="H37" s="4">
        <f>SUM(H35:H36)</f>
        <v>-2392</v>
      </c>
      <c r="I37" s="4">
        <f>SUM(I35:I36)</f>
        <v>-1428</v>
      </c>
      <c r="J37" s="4">
        <f>SUM(J35:J36)</f>
        <v>-4082</v>
      </c>
    </row>
    <row r="38" spans="7:10" ht="12.75">
      <c r="G38" s="4"/>
      <c r="H38" s="4"/>
      <c r="I38" s="4"/>
      <c r="J38" s="4"/>
    </row>
    <row r="39" spans="2:10" ht="13.5" thickBot="1">
      <c r="B39" s="3" t="s">
        <v>29</v>
      </c>
      <c r="G39" s="21">
        <f>+G37+G32</f>
        <v>114</v>
      </c>
      <c r="H39" s="21">
        <f>+H37+H32</f>
        <v>-37719</v>
      </c>
      <c r="I39" s="21">
        <f>+I37+I32</f>
        <v>-9381</v>
      </c>
      <c r="J39" s="21">
        <f>+J37+J32</f>
        <v>-43229</v>
      </c>
    </row>
    <row r="41" spans="8:10" ht="12.75">
      <c r="H41" s="15"/>
      <c r="J41" s="22"/>
    </row>
    <row r="42" spans="2:10" ht="12.75">
      <c r="B42" s="3" t="s">
        <v>30</v>
      </c>
      <c r="H42" s="15"/>
      <c r="J42" s="22"/>
    </row>
    <row r="43" spans="8:10" ht="12.75">
      <c r="H43" s="15"/>
      <c r="J43" s="22"/>
    </row>
    <row r="44" spans="2:10" s="23" customFormat="1" ht="12.75">
      <c r="B44" s="23" t="s">
        <v>31</v>
      </c>
      <c r="C44" s="23" t="s">
        <v>32</v>
      </c>
      <c r="G44" s="24">
        <f>G39/142520*100</f>
        <v>0.07998877350547293</v>
      </c>
      <c r="H44" s="24">
        <f>H39/142000*100</f>
        <v>-26.56267605633803</v>
      </c>
      <c r="I44" s="24">
        <f>I39/142520*100</f>
        <v>-6.582234072410889</v>
      </c>
      <c r="J44" s="24">
        <f>J39/142000*100</f>
        <v>-30.44295774647887</v>
      </c>
    </row>
    <row r="45" spans="7:10" s="25" customFormat="1" ht="12.75">
      <c r="G45" s="15"/>
      <c r="H45" s="15"/>
      <c r="I45" s="15"/>
      <c r="J45" s="22"/>
    </row>
    <row r="46" spans="2:10" s="26" customFormat="1" ht="12.75">
      <c r="B46" s="26" t="s">
        <v>33</v>
      </c>
      <c r="C46" s="26" t="s">
        <v>34</v>
      </c>
      <c r="G46" s="27" t="s">
        <v>35</v>
      </c>
      <c r="H46" s="27" t="s">
        <v>35</v>
      </c>
      <c r="I46" s="27" t="s">
        <v>35</v>
      </c>
      <c r="J46" s="27" t="s">
        <v>35</v>
      </c>
    </row>
    <row r="47" spans="3:9" ht="12.75">
      <c r="C47" s="28"/>
      <c r="D47" s="28"/>
      <c r="E47" s="28"/>
      <c r="F47" s="28"/>
      <c r="G47" s="28"/>
      <c r="H47" s="29"/>
      <c r="I47" s="28"/>
    </row>
    <row r="48" spans="3:9" ht="12.75">
      <c r="C48" s="28"/>
      <c r="D48" s="28"/>
      <c r="E48" s="28"/>
      <c r="F48" s="28"/>
      <c r="G48" s="28"/>
      <c r="H48" s="29"/>
      <c r="I48" s="28"/>
    </row>
    <row r="49" spans="3:9" ht="12.75">
      <c r="C49" s="28"/>
      <c r="D49" s="28"/>
      <c r="E49" s="28"/>
      <c r="F49" s="28"/>
      <c r="G49" s="28"/>
      <c r="H49" s="29"/>
      <c r="I49" s="28"/>
    </row>
    <row r="52" spans="2:10" ht="30" customHeight="1">
      <c r="B52" s="155" t="s">
        <v>36</v>
      </c>
      <c r="C52" s="156"/>
      <c r="D52" s="156"/>
      <c r="E52" s="156"/>
      <c r="F52" s="156"/>
      <c r="G52" s="156"/>
      <c r="H52" s="156"/>
      <c r="I52" s="156"/>
      <c r="J52" s="156"/>
    </row>
  </sheetData>
  <mergeCells count="3">
    <mergeCell ref="B52:J52"/>
    <mergeCell ref="I6:J6"/>
    <mergeCell ref="G6:H6"/>
  </mergeCells>
  <printOptions horizontalCentered="1"/>
  <pageMargins left="0.45" right="0.26" top="0.4" bottom="0.53" header="0.31" footer="0.25"/>
  <pageSetup horizontalDpi="300" verticalDpi="300" orientation="portrait" paperSize="9" scale="80" r:id="rId1"/>
  <headerFooter alignWithMargins="0">
    <oddHeader>&amp;R&amp;"Arial,Bold"&amp;10Page 1</oddHeader>
  </headerFooter>
</worksheet>
</file>

<file path=xl/worksheets/sheet2.xml><?xml version="1.0" encoding="utf-8"?>
<worksheet xmlns="http://schemas.openxmlformats.org/spreadsheetml/2006/main" xmlns:r="http://schemas.openxmlformats.org/officeDocument/2006/relationships">
  <dimension ref="B1:G385"/>
  <sheetViews>
    <sheetView workbookViewId="0" topLeftCell="A1">
      <selection activeCell="D28" sqref="D28"/>
    </sheetView>
  </sheetViews>
  <sheetFormatPr defaultColWidth="8.88671875" defaultRowHeight="15"/>
  <cols>
    <col min="1" max="1" width="2.4453125" style="32" customWidth="1"/>
    <col min="2" max="2" width="1.66796875" style="32" customWidth="1"/>
    <col min="3" max="3" width="1.5625" style="32" customWidth="1"/>
    <col min="4" max="4" width="31.21484375" style="32" customWidth="1"/>
    <col min="5" max="5" width="12.5546875" style="10" customWidth="1"/>
    <col min="6" max="6" width="2.10546875" style="33" customWidth="1"/>
    <col min="7" max="7" width="11.88671875" style="33" customWidth="1"/>
    <col min="8" max="16384" width="7.10546875" style="32" customWidth="1"/>
  </cols>
  <sheetData>
    <row r="1" spans="2:5" ht="15">
      <c r="B1" s="31" t="s">
        <v>0</v>
      </c>
      <c r="E1" s="10" t="s">
        <v>1</v>
      </c>
    </row>
    <row r="2" spans="5:6" ht="12.75">
      <c r="E2" s="34"/>
      <c r="F2" s="35"/>
    </row>
    <row r="3" ht="15">
      <c r="B3" s="31" t="s">
        <v>37</v>
      </c>
    </row>
    <row r="4" ht="15">
      <c r="B4" s="31" t="s">
        <v>274</v>
      </c>
    </row>
    <row r="6" spans="5:7" ht="12.75">
      <c r="E6" s="36" t="s">
        <v>38</v>
      </c>
      <c r="F6" s="37"/>
      <c r="G6" s="5" t="s">
        <v>39</v>
      </c>
    </row>
    <row r="7" spans="5:7" ht="12.75">
      <c r="E7" s="36" t="s">
        <v>40</v>
      </c>
      <c r="F7" s="37"/>
      <c r="G7" s="5" t="s">
        <v>41</v>
      </c>
    </row>
    <row r="8" spans="5:7" ht="12.75">
      <c r="E8" s="36" t="s">
        <v>5</v>
      </c>
      <c r="F8" s="37"/>
      <c r="G8" s="5" t="s">
        <v>42</v>
      </c>
    </row>
    <row r="9" spans="5:7" ht="12.75">
      <c r="E9" s="36" t="s">
        <v>9</v>
      </c>
      <c r="F9" s="37"/>
      <c r="G9" s="5" t="s">
        <v>43</v>
      </c>
    </row>
    <row r="10" spans="5:7" s="38" customFormat="1" ht="12.75">
      <c r="E10" s="39" t="s">
        <v>12</v>
      </c>
      <c r="F10" s="40"/>
      <c r="G10" s="6" t="s">
        <v>44</v>
      </c>
    </row>
    <row r="11" spans="5:7" s="38" customFormat="1" ht="12.75">
      <c r="E11" s="39"/>
      <c r="F11" s="40"/>
      <c r="G11" s="5" t="s">
        <v>45</v>
      </c>
    </row>
    <row r="12" spans="5:7" ht="12.75">
      <c r="E12" s="36" t="s">
        <v>14</v>
      </c>
      <c r="F12" s="37"/>
      <c r="G12" s="5" t="s">
        <v>14</v>
      </c>
    </row>
    <row r="13" ht="12.75">
      <c r="G13" s="5"/>
    </row>
    <row r="14" spans="2:7" ht="12.75">
      <c r="B14" s="32" t="s">
        <v>46</v>
      </c>
      <c r="E14" s="10">
        <v>27066</v>
      </c>
      <c r="G14" s="15">
        <f>27993522/1000</f>
        <v>27993.522</v>
      </c>
    </row>
    <row r="15" ht="12.75">
      <c r="G15" s="15"/>
    </row>
    <row r="16" spans="2:7" ht="12.75">
      <c r="B16" s="32" t="s">
        <v>47</v>
      </c>
      <c r="E16" s="10">
        <v>91610</v>
      </c>
      <c r="G16" s="15">
        <f>83420835/1000</f>
        <v>83420.835</v>
      </c>
    </row>
    <row r="17" ht="12.75">
      <c r="G17" s="15"/>
    </row>
    <row r="18" spans="2:7" ht="12.75">
      <c r="B18" s="32" t="s">
        <v>48</v>
      </c>
      <c r="E18" s="10">
        <v>17748</v>
      </c>
      <c r="G18" s="15">
        <v>21658</v>
      </c>
    </row>
    <row r="19" ht="12.75">
      <c r="G19" s="15"/>
    </row>
    <row r="20" spans="2:7" ht="12.75">
      <c r="B20" s="41" t="s">
        <v>49</v>
      </c>
      <c r="G20" s="15"/>
    </row>
    <row r="21" spans="2:7" ht="12.75">
      <c r="B21" s="41"/>
      <c r="C21" s="42" t="s">
        <v>50</v>
      </c>
      <c r="E21" s="10">
        <v>89291</v>
      </c>
      <c r="G21" s="15">
        <f>100200750/1000</f>
        <v>100200.75</v>
      </c>
    </row>
    <row r="22" spans="2:7" ht="12.75">
      <c r="B22" s="41"/>
      <c r="C22" s="42" t="s">
        <v>51</v>
      </c>
      <c r="E22" s="10">
        <v>23081</v>
      </c>
      <c r="G22" s="15">
        <f>13890818/1000</f>
        <v>13890.818</v>
      </c>
    </row>
    <row r="23" spans="3:7" ht="12.75">
      <c r="C23" s="42" t="s">
        <v>52</v>
      </c>
      <c r="E23" s="10">
        <v>469</v>
      </c>
      <c r="G23" s="15">
        <f>151750/1000</f>
        <v>151.75</v>
      </c>
    </row>
    <row r="24" spans="3:7" ht="12.75">
      <c r="C24" s="42" t="s">
        <v>53</v>
      </c>
      <c r="E24" s="10">
        <v>46967</v>
      </c>
      <c r="G24" s="15">
        <f>49887699/1000</f>
        <v>49887.699</v>
      </c>
    </row>
    <row r="25" spans="3:7" ht="12.75">
      <c r="C25" s="43" t="s">
        <v>54</v>
      </c>
      <c r="E25" s="44">
        <v>32041</v>
      </c>
      <c r="F25" s="45"/>
      <c r="G25" s="45">
        <f>12663507/1000-1</f>
        <v>12662.507</v>
      </c>
    </row>
    <row r="26" spans="3:7" ht="12.75">
      <c r="C26" s="42" t="s">
        <v>55</v>
      </c>
      <c r="E26" s="46">
        <v>828</v>
      </c>
      <c r="F26" s="45"/>
      <c r="G26" s="15">
        <f>621316/1000</f>
        <v>621.316</v>
      </c>
    </row>
    <row r="27" spans="3:7" ht="12.75">
      <c r="C27" s="42" t="s">
        <v>56</v>
      </c>
      <c r="E27" s="46">
        <v>6044</v>
      </c>
      <c r="F27" s="45"/>
      <c r="G27" s="15">
        <f>3367318/1000</f>
        <v>3367.318</v>
      </c>
    </row>
    <row r="28" spans="4:7" ht="12.75">
      <c r="D28" s="42"/>
      <c r="E28" s="47"/>
      <c r="F28" s="45"/>
      <c r="G28" s="109"/>
    </row>
    <row r="29" spans="4:7" ht="12.75">
      <c r="D29" s="42"/>
      <c r="E29" s="48">
        <f>SUM(E20:E28)</f>
        <v>198721</v>
      </c>
      <c r="F29" s="45"/>
      <c r="G29" s="110">
        <f>SUM(G21:G28)+1</f>
        <v>180783.158</v>
      </c>
    </row>
    <row r="30" spans="2:7" ht="12.75">
      <c r="B30" s="41" t="s">
        <v>57</v>
      </c>
      <c r="D30" s="42"/>
      <c r="E30" s="46"/>
      <c r="F30" s="45"/>
      <c r="G30" s="15"/>
    </row>
    <row r="31" spans="4:7" ht="12.75">
      <c r="D31" s="42"/>
      <c r="E31" s="46"/>
      <c r="F31" s="45"/>
      <c r="G31" s="15"/>
    </row>
    <row r="32" spans="3:7" ht="12.75">
      <c r="C32" s="42" t="s">
        <v>58</v>
      </c>
      <c r="E32" s="46">
        <v>56373</v>
      </c>
      <c r="F32" s="45"/>
      <c r="G32" s="15">
        <f>53296607/1000</f>
        <v>53296.607</v>
      </c>
    </row>
    <row r="33" spans="3:7" ht="12.75">
      <c r="C33" s="42" t="s">
        <v>59</v>
      </c>
      <c r="E33" s="46">
        <v>1502</v>
      </c>
      <c r="F33" s="45"/>
      <c r="G33" s="15">
        <v>0</v>
      </c>
    </row>
    <row r="34" spans="3:7" ht="12.75">
      <c r="C34" s="42" t="s">
        <v>60</v>
      </c>
      <c r="E34" s="46">
        <v>103576</v>
      </c>
      <c r="F34" s="45"/>
      <c r="G34" s="15">
        <f>76745221/1000</f>
        <v>76745.221</v>
      </c>
    </row>
    <row r="35" spans="3:7" ht="12.75">
      <c r="C35" s="42" t="s">
        <v>61</v>
      </c>
      <c r="E35" s="46">
        <v>9155</v>
      </c>
      <c r="F35" s="45"/>
      <c r="G35" s="15">
        <f>9154689/1000</f>
        <v>9154.689</v>
      </c>
    </row>
    <row r="36" spans="3:7" ht="12.75">
      <c r="C36" s="49" t="s">
        <v>62</v>
      </c>
      <c r="E36" s="44">
        <v>131</v>
      </c>
      <c r="F36" s="45"/>
      <c r="G36" s="45">
        <f>1268182/1000</f>
        <v>1268.182</v>
      </c>
    </row>
    <row r="37" spans="3:7" ht="12.75">
      <c r="C37" s="42" t="s">
        <v>63</v>
      </c>
      <c r="E37" s="46">
        <v>44711</v>
      </c>
      <c r="F37" s="45"/>
      <c r="G37" s="15">
        <f>44821198/1000</f>
        <v>44821.198</v>
      </c>
    </row>
    <row r="38" spans="3:7" ht="12.75">
      <c r="C38" s="42" t="s">
        <v>25</v>
      </c>
      <c r="E38" s="46">
        <v>1547</v>
      </c>
      <c r="F38" s="45"/>
      <c r="G38" s="15">
        <f>2144115/1000</f>
        <v>2144.115</v>
      </c>
    </row>
    <row r="39" spans="4:7" ht="12.75">
      <c r="D39" s="42"/>
      <c r="E39" s="46"/>
      <c r="F39" s="45"/>
      <c r="G39" s="15"/>
    </row>
    <row r="40" spans="5:7" ht="12.75">
      <c r="E40" s="48">
        <f>SUM(E31:E39)</f>
        <v>216995</v>
      </c>
      <c r="F40" s="45"/>
      <c r="G40" s="110">
        <f>SUM(G32:G39)</f>
        <v>187430.01200000002</v>
      </c>
    </row>
    <row r="41" ht="12.75">
      <c r="E41" s="50"/>
    </row>
    <row r="42" spans="2:7" ht="12.75">
      <c r="B42" s="32" t="s">
        <v>64</v>
      </c>
      <c r="E42" s="10">
        <f>E29-E40</f>
        <v>-18274</v>
      </c>
      <c r="G42" s="3">
        <f>G29-G40</f>
        <v>-6646.854000000021</v>
      </c>
    </row>
    <row r="43" ht="12.75">
      <c r="G43" s="45"/>
    </row>
    <row r="44" spans="5:7" ht="13.5" thickBot="1">
      <c r="E44" s="51">
        <f>+E42+E14+E16+E18</f>
        <v>118150</v>
      </c>
      <c r="G44" s="80">
        <f>+G42+G14+G16+G18</f>
        <v>126425.50299999998</v>
      </c>
    </row>
    <row r="45" ht="13.5" thickTop="1">
      <c r="G45" s="15"/>
    </row>
    <row r="46" ht="12.75">
      <c r="G46" s="15"/>
    </row>
    <row r="47" spans="2:7" ht="12.75">
      <c r="B47" s="32" t="s">
        <v>65</v>
      </c>
      <c r="E47" s="10">
        <v>142520</v>
      </c>
      <c r="G47" s="15">
        <f>142000</f>
        <v>142000</v>
      </c>
    </row>
    <row r="48" ht="12.75">
      <c r="G48" s="15"/>
    </row>
    <row r="49" spans="2:7" ht="12.75">
      <c r="B49" s="32" t="s">
        <v>66</v>
      </c>
      <c r="E49" s="52">
        <v>-112157</v>
      </c>
      <c r="G49" s="109">
        <v>-102776</v>
      </c>
    </row>
    <row r="50" spans="4:7" ht="12.75">
      <c r="D50" s="53"/>
      <c r="E50" s="50"/>
      <c r="G50" s="45"/>
    </row>
    <row r="51" spans="2:7" ht="12.75">
      <c r="B51" s="32" t="s">
        <v>67</v>
      </c>
      <c r="E51" s="10">
        <f>SUM(E47:E49)</f>
        <v>30363</v>
      </c>
      <c r="F51" s="3"/>
      <c r="G51" s="3">
        <f>SUM(G47:G49)</f>
        <v>39224</v>
      </c>
    </row>
    <row r="52" spans="2:7" ht="12.75">
      <c r="B52" s="54"/>
      <c r="G52" s="15"/>
    </row>
    <row r="53" spans="2:7" ht="12.75">
      <c r="B53" s="32" t="s">
        <v>68</v>
      </c>
      <c r="G53" s="15"/>
    </row>
    <row r="54" spans="3:7" ht="12.75">
      <c r="C54" s="49" t="s">
        <v>62</v>
      </c>
      <c r="E54" s="10">
        <v>131</v>
      </c>
      <c r="G54" s="15">
        <f>262881/1000</f>
        <v>262.881</v>
      </c>
    </row>
    <row r="55" spans="3:7" ht="12.75">
      <c r="C55" s="42" t="s">
        <v>69</v>
      </c>
      <c r="E55" s="10">
        <v>843</v>
      </c>
      <c r="G55" s="15">
        <f>866392/1000</f>
        <v>866.392</v>
      </c>
    </row>
    <row r="56" spans="3:7" ht="12.75">
      <c r="C56" s="42" t="s">
        <v>70</v>
      </c>
      <c r="E56" s="10">
        <v>20123</v>
      </c>
      <c r="G56" s="15">
        <v>22145</v>
      </c>
    </row>
    <row r="57" spans="3:7" ht="12.75">
      <c r="C57" s="42" t="s">
        <v>71</v>
      </c>
      <c r="E57" s="10">
        <v>6906</v>
      </c>
      <c r="G57" s="15">
        <f>6905798/1000</f>
        <v>6905.798</v>
      </c>
    </row>
    <row r="58" spans="3:7" ht="12.75">
      <c r="C58" s="42" t="s">
        <v>72</v>
      </c>
      <c r="E58" s="10">
        <v>59784</v>
      </c>
      <c r="G58" s="15">
        <f>57022220/1000</f>
        <v>57022.22</v>
      </c>
    </row>
    <row r="59" ht="12.75">
      <c r="G59" s="15"/>
    </row>
    <row r="60" spans="5:7" ht="13.5" thickBot="1">
      <c r="E60" s="51">
        <f>SUM(E51:E58)</f>
        <v>118150</v>
      </c>
      <c r="G60" s="80">
        <f>SUM(G51:G58)</f>
        <v>126426.291</v>
      </c>
    </row>
    <row r="61" ht="13.5" thickTop="1">
      <c r="E61" s="50"/>
    </row>
    <row r="62" spans="2:7" s="55" customFormat="1" ht="12.75">
      <c r="B62" s="32" t="s">
        <v>73</v>
      </c>
      <c r="E62" s="56">
        <f>+E63/E47</f>
        <v>0.08851389278697727</v>
      </c>
      <c r="F62" s="33"/>
      <c r="G62" s="111">
        <f>+G63/G47</f>
        <v>0.12370422535211267</v>
      </c>
    </row>
    <row r="63" spans="2:7" ht="12.75">
      <c r="B63" s="32" t="s">
        <v>74</v>
      </c>
      <c r="E63" s="50">
        <f>+E51-E18</f>
        <v>12615</v>
      </c>
      <c r="G63" s="33">
        <f>+G51-G18</f>
        <v>17566</v>
      </c>
    </row>
    <row r="64" ht="12.75">
      <c r="G64" s="15"/>
    </row>
    <row r="65" spans="2:7" ht="35.25" customHeight="1">
      <c r="B65" s="158" t="s">
        <v>75</v>
      </c>
      <c r="C65" s="159"/>
      <c r="D65" s="159"/>
      <c r="E65" s="159"/>
      <c r="F65" s="159"/>
      <c r="G65" s="159"/>
    </row>
    <row r="73" spans="4:7" s="55" customFormat="1" ht="12.75">
      <c r="D73" s="41"/>
      <c r="E73" s="10"/>
      <c r="F73" s="33"/>
      <c r="G73" s="3"/>
    </row>
    <row r="74" ht="12.75">
      <c r="G74" s="45"/>
    </row>
    <row r="75" ht="12.75">
      <c r="G75" s="45"/>
    </row>
    <row r="76" ht="12.75">
      <c r="G76" s="45"/>
    </row>
    <row r="77" ht="12.75">
      <c r="G77" s="45"/>
    </row>
    <row r="78" ht="12.75">
      <c r="G78" s="45"/>
    </row>
    <row r="79" ht="12.75">
      <c r="G79" s="45"/>
    </row>
    <row r="80" ht="12.75">
      <c r="G80" s="45"/>
    </row>
    <row r="81" ht="12.75">
      <c r="G81" s="45"/>
    </row>
    <row r="82" ht="12.75">
      <c r="G82" s="45"/>
    </row>
    <row r="83" ht="12.75">
      <c r="G83" s="45"/>
    </row>
    <row r="84" ht="12.75">
      <c r="G84" s="45"/>
    </row>
    <row r="85" ht="12.75">
      <c r="G85" s="45"/>
    </row>
    <row r="86" ht="12.75">
      <c r="G86" s="45"/>
    </row>
    <row r="87" ht="12.75">
      <c r="G87" s="45"/>
    </row>
    <row r="88" ht="12.75">
      <c r="G88" s="45"/>
    </row>
    <row r="89" ht="12.75">
      <c r="G89" s="45"/>
    </row>
    <row r="90" ht="12.75">
      <c r="G90" s="45"/>
    </row>
    <row r="91" ht="12.75">
      <c r="G91" s="45"/>
    </row>
    <row r="92" ht="12.75">
      <c r="G92" s="45"/>
    </row>
    <row r="93" ht="12.75">
      <c r="G93" s="45"/>
    </row>
    <row r="94" ht="12.75">
      <c r="G94" s="45"/>
    </row>
    <row r="95" ht="12.75">
      <c r="G95" s="45"/>
    </row>
    <row r="96" ht="12.75">
      <c r="G96" s="45"/>
    </row>
    <row r="97" ht="12.75">
      <c r="G97" s="45"/>
    </row>
    <row r="98" ht="12.75">
      <c r="G98" s="45"/>
    </row>
    <row r="99" ht="12.75">
      <c r="G99" s="45"/>
    </row>
    <row r="100" ht="12.75">
      <c r="G100" s="45"/>
    </row>
    <row r="101" ht="12.75">
      <c r="G101" s="45"/>
    </row>
    <row r="102" ht="12.75">
      <c r="G102" s="45"/>
    </row>
    <row r="103" ht="12.75">
      <c r="G103" s="45"/>
    </row>
    <row r="104" ht="12.75">
      <c r="G104" s="45"/>
    </row>
    <row r="105" ht="12.75">
      <c r="G105" s="45"/>
    </row>
    <row r="106" ht="12.75">
      <c r="G106" s="45"/>
    </row>
    <row r="107" ht="12.75">
      <c r="G107" s="45"/>
    </row>
    <row r="108" ht="12.75">
      <c r="G108" s="45"/>
    </row>
    <row r="109" ht="12.75">
      <c r="G109" s="45"/>
    </row>
    <row r="110" ht="12.75">
      <c r="G110" s="45"/>
    </row>
    <row r="111" ht="12.75">
      <c r="G111" s="45"/>
    </row>
    <row r="112" ht="12.75">
      <c r="G112" s="45"/>
    </row>
    <row r="113" ht="12.75">
      <c r="G113" s="45"/>
    </row>
    <row r="114" ht="12.75">
      <c r="G114" s="45"/>
    </row>
    <row r="115" ht="12.75">
      <c r="G115" s="45"/>
    </row>
    <row r="116" ht="12.75">
      <c r="G116" s="45"/>
    </row>
    <row r="117" ht="12.75">
      <c r="G117" s="45"/>
    </row>
    <row r="118" ht="12.75">
      <c r="G118" s="45"/>
    </row>
    <row r="119" ht="12.75">
      <c r="G119" s="45"/>
    </row>
    <row r="120" ht="12.75">
      <c r="G120" s="45"/>
    </row>
    <row r="121" ht="12.75">
      <c r="G121" s="45"/>
    </row>
    <row r="122" ht="12.75">
      <c r="G122" s="45"/>
    </row>
    <row r="123" ht="12.75">
      <c r="G123" s="45"/>
    </row>
    <row r="124" ht="12.75">
      <c r="G124" s="45"/>
    </row>
    <row r="125" ht="12.75">
      <c r="G125" s="45"/>
    </row>
    <row r="126" ht="12.75">
      <c r="G126" s="45"/>
    </row>
    <row r="127" ht="12.75">
      <c r="G127" s="45"/>
    </row>
    <row r="128" ht="12.75">
      <c r="G128" s="45"/>
    </row>
    <row r="129" ht="12.75">
      <c r="G129" s="45"/>
    </row>
    <row r="130" ht="12.75">
      <c r="G130" s="45"/>
    </row>
    <row r="131" ht="12.75">
      <c r="G131" s="45"/>
    </row>
    <row r="132" ht="12.75">
      <c r="G132" s="45"/>
    </row>
    <row r="133" ht="12.75">
      <c r="G133" s="45"/>
    </row>
    <row r="134" ht="12.75">
      <c r="G134" s="45"/>
    </row>
    <row r="135" ht="12.75">
      <c r="G135" s="45"/>
    </row>
    <row r="136" ht="12.75">
      <c r="G136" s="45"/>
    </row>
    <row r="137" ht="12.75">
      <c r="G137" s="45"/>
    </row>
    <row r="138" ht="12.75">
      <c r="G138" s="45"/>
    </row>
    <row r="139" ht="12.75">
      <c r="G139" s="45"/>
    </row>
    <row r="140" ht="12.75">
      <c r="G140" s="45"/>
    </row>
    <row r="141" ht="12.75">
      <c r="G141" s="45"/>
    </row>
    <row r="142" ht="12.75">
      <c r="G142" s="45"/>
    </row>
    <row r="143" ht="12.75">
      <c r="G143" s="45"/>
    </row>
    <row r="144" ht="12.75">
      <c r="G144" s="45"/>
    </row>
    <row r="145" ht="12.75">
      <c r="G145" s="45"/>
    </row>
    <row r="146" ht="12.75">
      <c r="G146" s="45"/>
    </row>
    <row r="147" ht="12.75">
      <c r="G147" s="45"/>
    </row>
    <row r="148" ht="12.75">
      <c r="G148" s="45"/>
    </row>
    <row r="149" ht="12.75">
      <c r="G149" s="45"/>
    </row>
    <row r="150" ht="12.75">
      <c r="G150" s="45"/>
    </row>
    <row r="151" ht="12.75">
      <c r="G151" s="45"/>
    </row>
    <row r="152" ht="12.75">
      <c r="G152" s="45"/>
    </row>
    <row r="153" ht="12.75">
      <c r="G153" s="45"/>
    </row>
    <row r="154" ht="12.75">
      <c r="G154" s="45"/>
    </row>
    <row r="155" ht="12.75">
      <c r="G155" s="45"/>
    </row>
    <row r="156" ht="12.75">
      <c r="G156" s="45"/>
    </row>
    <row r="157" ht="12.75">
      <c r="G157" s="45"/>
    </row>
    <row r="158" ht="12.75">
      <c r="G158" s="45"/>
    </row>
    <row r="159" ht="12.75">
      <c r="G159" s="45"/>
    </row>
    <row r="160" ht="12.75">
      <c r="G160" s="45"/>
    </row>
    <row r="161" ht="12.75">
      <c r="G161" s="45"/>
    </row>
    <row r="162" ht="12.75">
      <c r="G162" s="45"/>
    </row>
    <row r="163" ht="12.75">
      <c r="G163" s="45"/>
    </row>
    <row r="164" ht="12.75">
      <c r="G164" s="45"/>
    </row>
    <row r="165" ht="12.75">
      <c r="G165" s="45"/>
    </row>
    <row r="166" ht="12.75">
      <c r="G166" s="45"/>
    </row>
    <row r="167" ht="12.75">
      <c r="G167" s="45"/>
    </row>
    <row r="168" ht="12.75">
      <c r="G168" s="45"/>
    </row>
    <row r="169" ht="12.75">
      <c r="G169" s="45"/>
    </row>
    <row r="170" ht="12.75">
      <c r="G170" s="45"/>
    </row>
    <row r="171" ht="12.75">
      <c r="G171" s="45"/>
    </row>
    <row r="172" ht="12.75">
      <c r="G172" s="45"/>
    </row>
    <row r="173" ht="12.75">
      <c r="G173" s="45"/>
    </row>
    <row r="174" ht="12.75">
      <c r="G174" s="45"/>
    </row>
    <row r="175" ht="12.75">
      <c r="G175" s="45"/>
    </row>
    <row r="176" ht="12.75">
      <c r="G176" s="45"/>
    </row>
    <row r="177" ht="12.75">
      <c r="G177" s="45"/>
    </row>
    <row r="178" ht="12.75">
      <c r="G178" s="45"/>
    </row>
    <row r="179" ht="12.75">
      <c r="G179" s="45"/>
    </row>
    <row r="180" ht="12.75">
      <c r="G180" s="45"/>
    </row>
    <row r="181" ht="12.75">
      <c r="G181" s="45"/>
    </row>
    <row r="182" ht="12.75">
      <c r="G182" s="45"/>
    </row>
    <row r="183" ht="12.75">
      <c r="G183" s="45"/>
    </row>
    <row r="184" ht="12.75">
      <c r="G184" s="45"/>
    </row>
    <row r="185" ht="12.75">
      <c r="G185" s="45"/>
    </row>
    <row r="186" ht="12.75">
      <c r="G186" s="45"/>
    </row>
    <row r="187" ht="12.75">
      <c r="G187" s="45"/>
    </row>
    <row r="188" ht="12.75">
      <c r="G188" s="45"/>
    </row>
    <row r="189" ht="12.75">
      <c r="G189" s="45"/>
    </row>
    <row r="190" ht="12.75">
      <c r="G190" s="45"/>
    </row>
    <row r="191" ht="12.75">
      <c r="G191" s="45"/>
    </row>
    <row r="192" ht="12.75">
      <c r="G192" s="45"/>
    </row>
    <row r="193" ht="12.75">
      <c r="G193" s="45"/>
    </row>
    <row r="194" ht="12.75">
      <c r="G194" s="45"/>
    </row>
    <row r="195" ht="12.75">
      <c r="G195" s="45"/>
    </row>
    <row r="196" ht="12.75">
      <c r="G196" s="45"/>
    </row>
    <row r="197" ht="12.75">
      <c r="G197" s="45"/>
    </row>
    <row r="198" ht="12.75">
      <c r="G198" s="45"/>
    </row>
    <row r="199" ht="12.75">
      <c r="G199" s="45"/>
    </row>
    <row r="200" ht="12.75">
      <c r="G200" s="45"/>
    </row>
    <row r="201" ht="12.75">
      <c r="G201" s="45"/>
    </row>
    <row r="202" ht="12.75">
      <c r="G202" s="45"/>
    </row>
    <row r="203" ht="12.75">
      <c r="G203" s="45"/>
    </row>
    <row r="204" ht="12.75">
      <c r="G204" s="45"/>
    </row>
    <row r="205" ht="12.75">
      <c r="G205" s="45"/>
    </row>
    <row r="206" ht="12.75">
      <c r="G206" s="45"/>
    </row>
    <row r="207" ht="12.75">
      <c r="G207" s="45"/>
    </row>
    <row r="208" ht="12.75">
      <c r="G208" s="45"/>
    </row>
    <row r="209" ht="12.75">
      <c r="G209" s="45"/>
    </row>
    <row r="210" ht="12.75">
      <c r="G210" s="45"/>
    </row>
    <row r="211" ht="12.75">
      <c r="G211" s="45"/>
    </row>
    <row r="212" ht="12.75">
      <c r="G212" s="45"/>
    </row>
    <row r="213" ht="12.75">
      <c r="G213" s="45"/>
    </row>
    <row r="214" ht="12.75">
      <c r="G214" s="45"/>
    </row>
    <row r="215" ht="12.75">
      <c r="G215" s="45"/>
    </row>
    <row r="216" ht="12.75">
      <c r="G216" s="45"/>
    </row>
    <row r="217" ht="12.75">
      <c r="G217" s="45"/>
    </row>
    <row r="218" ht="12.75">
      <c r="G218" s="45"/>
    </row>
    <row r="219" ht="12.75">
      <c r="G219" s="45"/>
    </row>
    <row r="220" ht="12.75">
      <c r="G220" s="45"/>
    </row>
    <row r="221" ht="12.75">
      <c r="G221" s="45"/>
    </row>
    <row r="222" ht="12.75">
      <c r="G222" s="45"/>
    </row>
    <row r="223" ht="12.75">
      <c r="G223" s="45"/>
    </row>
    <row r="224" ht="12.75">
      <c r="G224" s="45"/>
    </row>
    <row r="225" ht="12.75">
      <c r="G225" s="45"/>
    </row>
    <row r="226" ht="12.75">
      <c r="G226" s="45"/>
    </row>
    <row r="227" ht="12.75">
      <c r="G227" s="45"/>
    </row>
    <row r="228" ht="12.75">
      <c r="G228" s="45"/>
    </row>
    <row r="229" ht="12.75">
      <c r="G229" s="45"/>
    </row>
    <row r="230" ht="12.75">
      <c r="G230" s="45"/>
    </row>
    <row r="231" ht="12.75">
      <c r="G231" s="45"/>
    </row>
    <row r="232" ht="12.75">
      <c r="G232" s="45"/>
    </row>
    <row r="233" ht="12.75">
      <c r="G233" s="45"/>
    </row>
    <row r="234" ht="12.75">
      <c r="G234" s="45"/>
    </row>
    <row r="235" ht="12.75">
      <c r="G235" s="45"/>
    </row>
    <row r="236" ht="12.75">
      <c r="G236" s="45"/>
    </row>
    <row r="237" ht="12.75">
      <c r="G237" s="45"/>
    </row>
    <row r="238" ht="12.75">
      <c r="G238" s="45"/>
    </row>
    <row r="239" ht="12.75">
      <c r="G239" s="45"/>
    </row>
    <row r="240" ht="12.75">
      <c r="G240" s="45"/>
    </row>
    <row r="241" ht="12.75">
      <c r="G241" s="45"/>
    </row>
    <row r="242" ht="12.75">
      <c r="G242" s="45"/>
    </row>
    <row r="243" ht="12.75">
      <c r="G243" s="45"/>
    </row>
    <row r="244" ht="12.75">
      <c r="G244" s="45"/>
    </row>
    <row r="245" ht="12.75">
      <c r="G245" s="45"/>
    </row>
    <row r="246" ht="12.75">
      <c r="G246" s="45"/>
    </row>
    <row r="247" ht="12.75">
      <c r="G247" s="45"/>
    </row>
    <row r="248" ht="12.75">
      <c r="G248" s="45"/>
    </row>
    <row r="249" ht="12.75">
      <c r="G249" s="45"/>
    </row>
    <row r="250" ht="12.75">
      <c r="G250" s="45"/>
    </row>
    <row r="251" ht="12.75">
      <c r="G251" s="45"/>
    </row>
    <row r="252" ht="12.75">
      <c r="G252" s="45"/>
    </row>
    <row r="253" ht="12.75">
      <c r="G253" s="45"/>
    </row>
    <row r="254" ht="12.75">
      <c r="G254" s="45"/>
    </row>
    <row r="255" ht="12.75">
      <c r="G255" s="45"/>
    </row>
    <row r="256" ht="12.75">
      <c r="G256" s="45"/>
    </row>
    <row r="257" ht="12.75">
      <c r="G257" s="45"/>
    </row>
    <row r="258" ht="12.75">
      <c r="G258" s="45"/>
    </row>
    <row r="259" ht="12.75">
      <c r="G259" s="45"/>
    </row>
    <row r="260" ht="12.75">
      <c r="G260" s="45"/>
    </row>
    <row r="261" ht="12.75">
      <c r="G261" s="45"/>
    </row>
    <row r="262" ht="12.75">
      <c r="G262" s="45"/>
    </row>
    <row r="263" ht="12.75">
      <c r="G263" s="45"/>
    </row>
    <row r="264" ht="12.75">
      <c r="G264" s="45"/>
    </row>
    <row r="265" ht="12.75">
      <c r="G265" s="45"/>
    </row>
    <row r="266" ht="12.75">
      <c r="G266" s="45"/>
    </row>
    <row r="267" ht="12.75">
      <c r="G267" s="45"/>
    </row>
    <row r="268" ht="12.75">
      <c r="G268" s="45"/>
    </row>
    <row r="269" ht="12.75">
      <c r="G269" s="45"/>
    </row>
    <row r="270" ht="12.75">
      <c r="G270" s="45"/>
    </row>
    <row r="271" ht="12.75">
      <c r="G271" s="45"/>
    </row>
    <row r="272" ht="12.75">
      <c r="G272" s="45"/>
    </row>
    <row r="273" ht="12.75">
      <c r="G273" s="45"/>
    </row>
    <row r="274" ht="12.75">
      <c r="G274" s="45"/>
    </row>
    <row r="275" ht="12.75">
      <c r="G275" s="45"/>
    </row>
    <row r="276" ht="12.75">
      <c r="G276" s="45"/>
    </row>
    <row r="277" ht="12.75">
      <c r="G277" s="45"/>
    </row>
    <row r="278" ht="12.75">
      <c r="G278" s="45"/>
    </row>
    <row r="279" ht="12.75">
      <c r="G279" s="45"/>
    </row>
    <row r="280" ht="12.75">
      <c r="G280" s="45"/>
    </row>
    <row r="281" ht="12.75">
      <c r="G281" s="45"/>
    </row>
    <row r="282" ht="12.75">
      <c r="G282" s="45"/>
    </row>
    <row r="283" ht="12.75">
      <c r="G283" s="45"/>
    </row>
    <row r="284" ht="12.75">
      <c r="G284" s="45"/>
    </row>
    <row r="285" ht="12.75">
      <c r="G285" s="45"/>
    </row>
    <row r="286" ht="12.75">
      <c r="G286" s="45"/>
    </row>
    <row r="287" ht="12.75">
      <c r="G287" s="45"/>
    </row>
    <row r="288" ht="12.75">
      <c r="G288" s="45"/>
    </row>
    <row r="289" ht="12.75">
      <c r="G289" s="45"/>
    </row>
    <row r="290" ht="12.75">
      <c r="G290" s="45"/>
    </row>
    <row r="291" ht="12.75">
      <c r="G291" s="45"/>
    </row>
    <row r="292" ht="12.75">
      <c r="G292" s="45"/>
    </row>
    <row r="293" ht="12.75">
      <c r="G293" s="45"/>
    </row>
    <row r="294" ht="12.75">
      <c r="G294" s="45"/>
    </row>
    <row r="295" ht="12.75">
      <c r="G295" s="45"/>
    </row>
    <row r="296" ht="12.75">
      <c r="G296" s="45"/>
    </row>
    <row r="297" ht="12.75">
      <c r="G297" s="45"/>
    </row>
    <row r="298" ht="12.75">
      <c r="G298" s="45"/>
    </row>
    <row r="299" ht="12.75">
      <c r="G299" s="45"/>
    </row>
    <row r="300" ht="12.75">
      <c r="G300" s="45"/>
    </row>
    <row r="301" ht="12.75">
      <c r="G301" s="45"/>
    </row>
    <row r="302" ht="12.75">
      <c r="G302" s="45"/>
    </row>
    <row r="303" ht="12.75">
      <c r="G303" s="45"/>
    </row>
    <row r="304" ht="12.75">
      <c r="G304" s="45"/>
    </row>
    <row r="305" ht="12.75">
      <c r="G305" s="45"/>
    </row>
    <row r="306" ht="12.75">
      <c r="G306" s="45"/>
    </row>
    <row r="307" ht="12.75">
      <c r="G307" s="45"/>
    </row>
    <row r="308" ht="12.75">
      <c r="G308" s="45"/>
    </row>
    <row r="309" ht="12.75">
      <c r="G309" s="45"/>
    </row>
    <row r="310" ht="12.75">
      <c r="G310" s="45"/>
    </row>
    <row r="311" ht="12.75">
      <c r="G311" s="45"/>
    </row>
    <row r="312" ht="12.75">
      <c r="G312" s="45"/>
    </row>
    <row r="313" ht="12.75">
      <c r="G313" s="45"/>
    </row>
    <row r="314" ht="12.75">
      <c r="G314" s="45"/>
    </row>
    <row r="315" ht="12.75">
      <c r="G315" s="45"/>
    </row>
    <row r="316" ht="12.75">
      <c r="G316" s="45"/>
    </row>
    <row r="317" ht="12.75">
      <c r="G317" s="45"/>
    </row>
    <row r="318" ht="12.75">
      <c r="G318" s="45"/>
    </row>
    <row r="319" ht="12.75">
      <c r="G319" s="45"/>
    </row>
    <row r="320" ht="12.75">
      <c r="G320" s="45"/>
    </row>
    <row r="321" ht="12.75">
      <c r="G321" s="45"/>
    </row>
    <row r="322" ht="12.75">
      <c r="G322" s="45"/>
    </row>
    <row r="323" ht="12.75">
      <c r="G323" s="45"/>
    </row>
    <row r="324" ht="12.75">
      <c r="G324" s="45"/>
    </row>
    <row r="325" ht="12.75">
      <c r="G325" s="45"/>
    </row>
    <row r="326" ht="12.75">
      <c r="G326" s="45"/>
    </row>
    <row r="327" ht="12.75">
      <c r="G327" s="45"/>
    </row>
    <row r="328" ht="12.75">
      <c r="G328" s="45"/>
    </row>
    <row r="329" ht="12.75">
      <c r="G329" s="45"/>
    </row>
    <row r="330" ht="12.75">
      <c r="G330" s="45"/>
    </row>
    <row r="331" ht="12.75">
      <c r="G331" s="45"/>
    </row>
    <row r="332" ht="12.75">
      <c r="G332" s="45"/>
    </row>
    <row r="333" ht="12.75">
      <c r="G333" s="45"/>
    </row>
    <row r="334" ht="12.75">
      <c r="G334" s="45"/>
    </row>
    <row r="335" ht="12.75">
      <c r="G335" s="45"/>
    </row>
    <row r="336" ht="12.75">
      <c r="G336" s="45"/>
    </row>
    <row r="337" ht="12.75">
      <c r="G337" s="45"/>
    </row>
    <row r="338" ht="12.75">
      <c r="G338" s="45"/>
    </row>
    <row r="339" ht="12.75">
      <c r="G339" s="45"/>
    </row>
    <row r="340" ht="12.75">
      <c r="G340" s="45"/>
    </row>
    <row r="341" ht="12.75">
      <c r="G341" s="45"/>
    </row>
    <row r="342" ht="12.75">
      <c r="G342" s="45"/>
    </row>
    <row r="343" ht="12.75">
      <c r="G343" s="45"/>
    </row>
    <row r="344" ht="12.75">
      <c r="G344" s="45"/>
    </row>
    <row r="345" ht="12.75">
      <c r="G345" s="45"/>
    </row>
    <row r="346" ht="12.75">
      <c r="G346" s="45"/>
    </row>
    <row r="347" ht="12.75">
      <c r="G347" s="45"/>
    </row>
    <row r="348" ht="12.75">
      <c r="G348" s="45"/>
    </row>
    <row r="349" ht="12.75">
      <c r="G349" s="45"/>
    </row>
    <row r="350" ht="12.75">
      <c r="G350" s="45"/>
    </row>
    <row r="351" ht="12.75">
      <c r="G351" s="45"/>
    </row>
    <row r="352" ht="12.75">
      <c r="G352" s="45"/>
    </row>
    <row r="353" ht="12.75">
      <c r="G353" s="45"/>
    </row>
    <row r="354" ht="12.75">
      <c r="G354" s="45"/>
    </row>
    <row r="355" ht="12.75">
      <c r="G355" s="45"/>
    </row>
    <row r="356" ht="12.75">
      <c r="G356" s="45"/>
    </row>
    <row r="357" ht="12.75">
      <c r="G357" s="45"/>
    </row>
    <row r="358" ht="12.75">
      <c r="G358" s="45"/>
    </row>
    <row r="359" ht="12.75">
      <c r="G359" s="45"/>
    </row>
    <row r="360" ht="12.75">
      <c r="G360" s="45"/>
    </row>
    <row r="361" ht="12.75">
      <c r="G361" s="45"/>
    </row>
    <row r="362" ht="12.75">
      <c r="G362" s="45"/>
    </row>
    <row r="363" ht="12.75">
      <c r="G363" s="45"/>
    </row>
    <row r="364" ht="12.75">
      <c r="G364" s="45"/>
    </row>
    <row r="365" ht="12.75">
      <c r="G365" s="45"/>
    </row>
    <row r="366" ht="12.75">
      <c r="G366" s="45"/>
    </row>
    <row r="367" ht="12.75">
      <c r="G367" s="45"/>
    </row>
    <row r="368" ht="12.75">
      <c r="G368" s="45"/>
    </row>
    <row r="369" ht="12.75">
      <c r="G369" s="45"/>
    </row>
    <row r="370" ht="12.75">
      <c r="G370" s="45"/>
    </row>
    <row r="371" ht="12.75">
      <c r="G371" s="45"/>
    </row>
    <row r="372" ht="12.75">
      <c r="G372" s="45"/>
    </row>
    <row r="373" ht="12.75">
      <c r="G373" s="45"/>
    </row>
    <row r="374" ht="12.75">
      <c r="G374" s="45"/>
    </row>
    <row r="375" ht="12.75">
      <c r="G375" s="45"/>
    </row>
    <row r="376" ht="12.75">
      <c r="G376" s="45"/>
    </row>
    <row r="377" ht="12.75">
      <c r="G377" s="45"/>
    </row>
    <row r="378" ht="12.75">
      <c r="G378" s="45"/>
    </row>
    <row r="379" ht="12.75">
      <c r="G379" s="45"/>
    </row>
    <row r="380" ht="12.75">
      <c r="G380" s="45"/>
    </row>
    <row r="381" ht="12.75">
      <c r="G381" s="45"/>
    </row>
    <row r="382" ht="12.75">
      <c r="G382" s="45"/>
    </row>
    <row r="383" ht="12.75">
      <c r="G383" s="45"/>
    </row>
    <row r="384" ht="12.75">
      <c r="G384" s="45"/>
    </row>
    <row r="385" ht="12.75">
      <c r="G385" s="45"/>
    </row>
  </sheetData>
  <mergeCells count="1">
    <mergeCell ref="B65:G65"/>
  </mergeCells>
  <printOptions/>
  <pageMargins left="0.72" right="0.6" top="0.46" bottom="0.42" header="0.22" footer="0.27"/>
  <pageSetup horizontalDpi="300" verticalDpi="300" orientation="portrait" paperSize="9" scale="80" r:id="rId1"/>
  <headerFooter alignWithMargins="0">
    <oddHeader>&amp;R&amp;"Arial,Bold"&amp;10Page 2</oddHeader>
  </headerFooter>
</worksheet>
</file>

<file path=xl/worksheets/sheet3.xml><?xml version="1.0" encoding="utf-8"?>
<worksheet xmlns="http://schemas.openxmlformats.org/spreadsheetml/2006/main" xmlns:r="http://schemas.openxmlformats.org/officeDocument/2006/relationships">
  <dimension ref="A1:V57"/>
  <sheetViews>
    <sheetView workbookViewId="0" topLeftCell="A1">
      <selection activeCell="E9" sqref="E9"/>
    </sheetView>
  </sheetViews>
  <sheetFormatPr defaultColWidth="8.88671875" defaultRowHeight="15"/>
  <cols>
    <col min="1" max="1" width="3.10546875" style="57" customWidth="1"/>
    <col min="2" max="2" width="1.66796875" style="57" customWidth="1"/>
    <col min="3" max="3" width="35.3359375" style="57" customWidth="1"/>
    <col min="4" max="4" width="19.5546875" style="3" customWidth="1"/>
    <col min="5" max="5" width="10.88671875" style="46" bestFit="1" customWidth="1"/>
    <col min="6" max="6" width="10.88671875" style="10" bestFit="1" customWidth="1"/>
    <col min="7" max="22" width="7.10546875" style="3" customWidth="1"/>
    <col min="23" max="16384" width="7.10546875" style="57" customWidth="1"/>
  </cols>
  <sheetData>
    <row r="1" spans="1:6" ht="19.5">
      <c r="A1" s="30" t="s">
        <v>0</v>
      </c>
      <c r="B1" s="30"/>
      <c r="C1" s="3"/>
      <c r="D1" s="3" t="s">
        <v>1</v>
      </c>
      <c r="F1" s="112"/>
    </row>
    <row r="2" spans="1:3" ht="15">
      <c r="A2" s="58"/>
      <c r="B2" s="58"/>
      <c r="C2" s="3"/>
    </row>
    <row r="3" spans="1:3" ht="15">
      <c r="A3" s="30" t="s">
        <v>76</v>
      </c>
      <c r="B3" s="58"/>
      <c r="C3" s="3"/>
    </row>
    <row r="4" spans="1:6" ht="15">
      <c r="A4" s="30" t="s">
        <v>274</v>
      </c>
      <c r="B4" s="58"/>
      <c r="C4" s="3"/>
      <c r="F4" s="36" t="s">
        <v>39</v>
      </c>
    </row>
    <row r="5" spans="2:6" ht="15">
      <c r="B5" s="58"/>
      <c r="C5" s="3"/>
      <c r="F5" s="36" t="s">
        <v>41</v>
      </c>
    </row>
    <row r="6" spans="1:6" ht="15">
      <c r="A6" s="30"/>
      <c r="B6" s="30"/>
      <c r="C6" s="3"/>
      <c r="F6" s="36" t="s">
        <v>42</v>
      </c>
    </row>
    <row r="7" spans="1:6" ht="15">
      <c r="A7" s="30"/>
      <c r="B7" s="30"/>
      <c r="C7" s="3"/>
      <c r="E7" s="36" t="s">
        <v>43</v>
      </c>
      <c r="F7" s="36" t="s">
        <v>43</v>
      </c>
    </row>
    <row r="8" spans="1:6" ht="15">
      <c r="A8" s="30"/>
      <c r="B8" s="30"/>
      <c r="C8" s="3"/>
      <c r="D8" s="3" t="s">
        <v>77</v>
      </c>
      <c r="E8" s="39" t="s">
        <v>275</v>
      </c>
      <c r="F8" s="39" t="s">
        <v>44</v>
      </c>
    </row>
    <row r="9" spans="1:6" ht="15">
      <c r="A9" s="30"/>
      <c r="B9" s="30"/>
      <c r="C9" s="3"/>
      <c r="F9" s="36" t="s">
        <v>78</v>
      </c>
    </row>
    <row r="10" spans="5:6" ht="14.25" customHeight="1">
      <c r="E10" s="36" t="s">
        <v>14</v>
      </c>
      <c r="F10" s="36" t="s">
        <v>14</v>
      </c>
    </row>
    <row r="11" ht="12.75">
      <c r="A11" s="57" t="s">
        <v>79</v>
      </c>
    </row>
    <row r="12" spans="2:6" ht="12.75">
      <c r="B12" s="57" t="s">
        <v>80</v>
      </c>
      <c r="E12" s="46">
        <v>131722</v>
      </c>
      <c r="F12" s="10">
        <f>47112981/1000</f>
        <v>47112.981</v>
      </c>
    </row>
    <row r="13" spans="2:6" ht="12.75">
      <c r="B13" s="57" t="s">
        <v>81</v>
      </c>
      <c r="E13" s="47">
        <v>-141594</v>
      </c>
      <c r="F13" s="52">
        <f>-73595551/1000+1</f>
        <v>-73594.551</v>
      </c>
    </row>
    <row r="14" spans="2:6" ht="12.75">
      <c r="B14" s="57" t="s">
        <v>82</v>
      </c>
      <c r="E14" s="46">
        <f>SUM(E12:E13)</f>
        <v>-9872</v>
      </c>
      <c r="F14" s="46">
        <f>SUM(F12:F13)</f>
        <v>-26481.570000000007</v>
      </c>
    </row>
    <row r="16" spans="3:6" ht="12.75">
      <c r="C16" s="57" t="s">
        <v>83</v>
      </c>
      <c r="E16" s="46">
        <v>21240</v>
      </c>
      <c r="F16" s="10">
        <f>2630001/1000</f>
        <v>2630.001</v>
      </c>
    </row>
    <row r="17" spans="3:6" ht="12.75">
      <c r="C17" s="57" t="s">
        <v>84</v>
      </c>
      <c r="E17" s="46">
        <v>18520</v>
      </c>
      <c r="F17" s="10">
        <f>20794660/1000</f>
        <v>20794.66</v>
      </c>
    </row>
    <row r="18" spans="3:6" ht="12.75">
      <c r="C18" s="57" t="s">
        <v>85</v>
      </c>
      <c r="E18" s="46">
        <v>488</v>
      </c>
      <c r="F18" s="10">
        <f>61805/1000</f>
        <v>61.805</v>
      </c>
    </row>
    <row r="19" spans="3:6" ht="12.75">
      <c r="C19" s="57" t="s">
        <v>86</v>
      </c>
      <c r="E19" s="46">
        <v>960</v>
      </c>
      <c r="F19" s="10">
        <f>863153/1000</f>
        <v>863.153</v>
      </c>
    </row>
    <row r="20" spans="3:6" ht="12.75">
      <c r="C20" s="57" t="s">
        <v>87</v>
      </c>
      <c r="E20" s="46">
        <v>25</v>
      </c>
      <c r="F20" s="10">
        <v>7.307</v>
      </c>
    </row>
    <row r="21" spans="3:6" ht="12.75">
      <c r="C21" s="57" t="s">
        <v>88</v>
      </c>
      <c r="E21" s="46">
        <v>-725</v>
      </c>
      <c r="F21" s="10">
        <f>-3068810/1000</f>
        <v>-3068.81</v>
      </c>
    </row>
    <row r="22" spans="3:6" ht="12.75">
      <c r="C22" s="57" t="s">
        <v>89</v>
      </c>
      <c r="E22" s="46">
        <v>-10548</v>
      </c>
      <c r="F22" s="10">
        <f>-4525864/1000</f>
        <v>-4525.864</v>
      </c>
    </row>
    <row r="23" spans="3:6" ht="12.75">
      <c r="C23" s="57" t="s">
        <v>90</v>
      </c>
      <c r="E23" s="46">
        <v>-5366</v>
      </c>
      <c r="F23" s="10">
        <f>-5005931/1000</f>
        <v>-5005.931</v>
      </c>
    </row>
    <row r="24" ht="12.75">
      <c r="E24" s="47"/>
    </row>
    <row r="25" spans="2:22" s="59" customFormat="1" ht="12.75">
      <c r="B25" s="57" t="s">
        <v>91</v>
      </c>
      <c r="D25" s="28"/>
      <c r="E25" s="48">
        <f>SUM(E14:E24)</f>
        <v>14722</v>
      </c>
      <c r="F25" s="48">
        <f>SUM(F14:F24)-1</f>
        <v>-14726.249000000007</v>
      </c>
      <c r="G25" s="28"/>
      <c r="H25" s="28"/>
      <c r="I25" s="28"/>
      <c r="J25" s="28"/>
      <c r="K25" s="28"/>
      <c r="L25" s="28"/>
      <c r="M25" s="28"/>
      <c r="N25" s="28"/>
      <c r="O25" s="28"/>
      <c r="P25" s="28"/>
      <c r="Q25" s="28"/>
      <c r="R25" s="28"/>
      <c r="S25" s="28"/>
      <c r="T25" s="28"/>
      <c r="U25" s="28"/>
      <c r="V25" s="28"/>
    </row>
    <row r="27" ht="12.75">
      <c r="A27" s="57" t="s">
        <v>92</v>
      </c>
    </row>
    <row r="28" spans="3:6" ht="12.75">
      <c r="C28" s="57" t="s">
        <v>93</v>
      </c>
      <c r="E28" s="46">
        <v>-6</v>
      </c>
      <c r="F28" s="10">
        <v>-14.343</v>
      </c>
    </row>
    <row r="29" spans="3:6" ht="12.75">
      <c r="C29" s="57" t="s">
        <v>94</v>
      </c>
      <c r="E29" s="46">
        <v>-212</v>
      </c>
      <c r="F29" s="10">
        <f>-103913/1000</f>
        <v>-103.913</v>
      </c>
    </row>
    <row r="30" spans="3:6" ht="12.75">
      <c r="C30" s="61" t="s">
        <v>95</v>
      </c>
      <c r="E30" s="46">
        <v>-206</v>
      </c>
      <c r="F30" s="10">
        <v>0</v>
      </c>
    </row>
    <row r="31" spans="3:6" ht="12.75">
      <c r="C31" s="57" t="s">
        <v>96</v>
      </c>
      <c r="E31" s="46">
        <v>0</v>
      </c>
      <c r="F31" s="10">
        <f>92500/1000-1</f>
        <v>91.5</v>
      </c>
    </row>
    <row r="33" spans="2:22" s="59" customFormat="1" ht="12.75">
      <c r="B33" s="57" t="s">
        <v>97</v>
      </c>
      <c r="D33" s="28"/>
      <c r="E33" s="60">
        <f>SUM(E28:E32)</f>
        <v>-424</v>
      </c>
      <c r="F33" s="48">
        <f>SUM(F28:F32)+1</f>
        <v>-25.756</v>
      </c>
      <c r="G33" s="28"/>
      <c r="H33" s="28"/>
      <c r="I33" s="28"/>
      <c r="J33" s="28"/>
      <c r="K33" s="28"/>
      <c r="L33" s="28"/>
      <c r="M33" s="28"/>
      <c r="N33" s="28"/>
      <c r="O33" s="28"/>
      <c r="P33" s="28"/>
      <c r="Q33" s="28"/>
      <c r="R33" s="28"/>
      <c r="S33" s="28"/>
      <c r="T33" s="28"/>
      <c r="U33" s="28"/>
      <c r="V33" s="28"/>
    </row>
    <row r="35" ht="12.75">
      <c r="A35" s="57" t="s">
        <v>98</v>
      </c>
    </row>
    <row r="36" spans="3:6" ht="12.75">
      <c r="C36" s="57" t="s">
        <v>99</v>
      </c>
      <c r="E36" s="46">
        <v>7198</v>
      </c>
      <c r="F36" s="10">
        <f>17211496/1000</f>
        <v>17211.496</v>
      </c>
    </row>
    <row r="37" spans="3:6" ht="12.75">
      <c r="C37" s="57" t="s">
        <v>100</v>
      </c>
      <c r="E37" s="46">
        <v>-1146</v>
      </c>
      <c r="F37" s="10">
        <f>-1675621/1000+1</f>
        <v>-1674.621</v>
      </c>
    </row>
    <row r="38" spans="3:6" ht="12.75">
      <c r="C38" s="57" t="s">
        <v>101</v>
      </c>
      <c r="E38" s="46">
        <v>-122</v>
      </c>
      <c r="F38" s="10">
        <f>-243701/1000</f>
        <v>-243.701</v>
      </c>
    </row>
    <row r="39" spans="3:6" ht="12.75">
      <c r="C39" s="57" t="s">
        <v>102</v>
      </c>
      <c r="D39" s="3" t="s">
        <v>77</v>
      </c>
      <c r="E39" s="46">
        <v>-7332</v>
      </c>
      <c r="F39" s="10">
        <f>-11921569/1000+1</f>
        <v>-11920.569</v>
      </c>
    </row>
    <row r="40" spans="3:6" ht="12.75">
      <c r="C40" s="57" t="s">
        <v>103</v>
      </c>
      <c r="E40" s="46">
        <v>-311</v>
      </c>
      <c r="F40" s="10">
        <f>-753848/1000</f>
        <v>-753.848</v>
      </c>
    </row>
    <row r="41" spans="3:6" ht="12.75">
      <c r="C41" s="57" t="s">
        <v>104</v>
      </c>
      <c r="E41" s="46">
        <v>-3794</v>
      </c>
      <c r="F41" s="10">
        <f>-3825148/1000</f>
        <v>-3825.148</v>
      </c>
    </row>
    <row r="42" spans="3:6" ht="12.75">
      <c r="C42" s="61" t="s">
        <v>105</v>
      </c>
      <c r="E42" s="46">
        <v>520</v>
      </c>
      <c r="F42" s="10">
        <v>0</v>
      </c>
    </row>
    <row r="43" spans="3:6" ht="12.75">
      <c r="C43" s="57" t="s">
        <v>106</v>
      </c>
      <c r="E43" s="46">
        <v>-6635</v>
      </c>
      <c r="F43" s="10">
        <f>17014334/1000</f>
        <v>17014.334</v>
      </c>
    </row>
    <row r="45" spans="2:22" s="59" customFormat="1" ht="12.75">
      <c r="B45" s="57" t="s">
        <v>107</v>
      </c>
      <c r="D45" s="28"/>
      <c r="E45" s="60">
        <f>SUM(E36:E44)</f>
        <v>-11622</v>
      </c>
      <c r="F45" s="48">
        <f>SUM(F36:F44)-2</f>
        <v>15805.943</v>
      </c>
      <c r="G45" s="28"/>
      <c r="H45" s="28"/>
      <c r="I45" s="28"/>
      <c r="J45" s="28"/>
      <c r="K45" s="28"/>
      <c r="L45" s="28"/>
      <c r="M45" s="28"/>
      <c r="N45" s="28"/>
      <c r="O45" s="28"/>
      <c r="P45" s="28"/>
      <c r="Q45" s="28"/>
      <c r="R45" s="28"/>
      <c r="S45" s="28"/>
      <c r="T45" s="28"/>
      <c r="U45" s="28"/>
      <c r="V45" s="28"/>
    </row>
    <row r="47" spans="1:6" ht="12.75">
      <c r="A47" s="57" t="s">
        <v>108</v>
      </c>
      <c r="E47" s="46">
        <f>+E45+E33+E25</f>
        <v>2676</v>
      </c>
      <c r="F47" s="46">
        <f>+F45+F33+F25</f>
        <v>1053.9379999999928</v>
      </c>
    </row>
    <row r="49" spans="1:6" ht="12.75">
      <c r="A49" s="57" t="s">
        <v>109</v>
      </c>
      <c r="E49" s="46">
        <f>+F51</f>
        <v>3373.6339999999927</v>
      </c>
      <c r="F49" s="10">
        <f>2319696/1000</f>
        <v>2319.696</v>
      </c>
    </row>
    <row r="51" spans="1:22" s="59" customFormat="1" ht="13.5" thickBot="1">
      <c r="A51" s="57" t="s">
        <v>110</v>
      </c>
      <c r="B51" s="57"/>
      <c r="D51" s="28"/>
      <c r="E51" s="62">
        <f>SUM(E47:E50)</f>
        <v>6049.633999999993</v>
      </c>
      <c r="F51" s="62">
        <f>SUM(F47:F50)</f>
        <v>3373.6339999999927</v>
      </c>
      <c r="G51" s="28"/>
      <c r="H51" s="28"/>
      <c r="I51" s="28"/>
      <c r="J51" s="28"/>
      <c r="K51" s="28"/>
      <c r="L51" s="28"/>
      <c r="M51" s="28"/>
      <c r="N51" s="28"/>
      <c r="O51" s="28"/>
      <c r="P51" s="28"/>
      <c r="Q51" s="28"/>
      <c r="R51" s="28"/>
      <c r="S51" s="28"/>
      <c r="T51" s="28"/>
      <c r="U51" s="28"/>
      <c r="V51" s="28"/>
    </row>
    <row r="52" ht="13.5" thickTop="1"/>
    <row r="53" ht="12.75">
      <c r="E53" s="63"/>
    </row>
    <row r="54" ht="12.75">
      <c r="E54" s="63"/>
    </row>
    <row r="57" spans="1:6" ht="49.5" customHeight="1">
      <c r="A57" s="160" t="s">
        <v>111</v>
      </c>
      <c r="B57" s="160"/>
      <c r="C57" s="160"/>
      <c r="D57" s="160"/>
      <c r="E57" s="160"/>
      <c r="F57" s="64"/>
    </row>
  </sheetData>
  <mergeCells count="1">
    <mergeCell ref="A57:E57"/>
  </mergeCells>
  <printOptions/>
  <pageMargins left="0.76" right="0.62" top="0.5" bottom="0.4" header="0.42" footer="0.17"/>
  <pageSetup horizontalDpi="300" verticalDpi="300" orientation="portrait" paperSize="9" scale="85" r:id="rId1"/>
  <headerFooter alignWithMargins="0">
    <oddHeader>&amp;R&amp;"Arial,Bold"&amp;10Page 3</oddHeader>
  </headerFooter>
</worksheet>
</file>

<file path=xl/worksheets/sheet4.xml><?xml version="1.0" encoding="utf-8"?>
<worksheet xmlns="http://schemas.openxmlformats.org/spreadsheetml/2006/main" xmlns:r="http://schemas.openxmlformats.org/officeDocument/2006/relationships">
  <dimension ref="B1:K47"/>
  <sheetViews>
    <sheetView zoomScale="75" zoomScaleNormal="75" workbookViewId="0" topLeftCell="B1">
      <selection activeCell="I31" sqref="I31"/>
    </sheetView>
  </sheetViews>
  <sheetFormatPr defaultColWidth="8.88671875" defaultRowHeight="15"/>
  <cols>
    <col min="1" max="1" width="7.10546875" style="71" customWidth="1"/>
    <col min="2" max="2" width="35.5546875" style="71" customWidth="1"/>
    <col min="3" max="3" width="9.10546875" style="74" customWidth="1"/>
    <col min="4" max="4" width="1.1171875" style="74" customWidth="1"/>
    <col min="5" max="5" width="8.77734375" style="74" customWidth="1"/>
    <col min="6" max="6" width="1.2265625" style="74" customWidth="1"/>
    <col min="7" max="7" width="9.5546875" style="74" customWidth="1"/>
    <col min="8" max="8" width="0.9921875" style="74" customWidth="1"/>
    <col min="9" max="9" width="9.4453125" style="74" customWidth="1"/>
    <col min="10" max="10" width="1.1171875" style="74" customWidth="1"/>
    <col min="11" max="11" width="7.4453125" style="74" bestFit="1" customWidth="1"/>
    <col min="12" max="16384" width="7.10546875" style="71" customWidth="1"/>
  </cols>
  <sheetData>
    <row r="1" spans="2:11" s="66" customFormat="1" ht="15">
      <c r="B1" s="30" t="s">
        <v>0</v>
      </c>
      <c r="C1" s="3" t="s">
        <v>1</v>
      </c>
      <c r="D1" s="65"/>
      <c r="E1" s="65"/>
      <c r="F1" s="65"/>
      <c r="G1" s="65"/>
      <c r="H1" s="65"/>
      <c r="I1" s="65"/>
      <c r="J1" s="65"/>
      <c r="K1" s="65"/>
    </row>
    <row r="2" spans="2:11" s="66" customFormat="1" ht="15">
      <c r="B2" s="67" t="s">
        <v>112</v>
      </c>
      <c r="C2" s="65"/>
      <c r="D2" s="65"/>
      <c r="E2" s="65"/>
      <c r="F2" s="65"/>
      <c r="G2" s="65"/>
      <c r="H2" s="65"/>
      <c r="I2" s="65"/>
      <c r="J2" s="65"/>
      <c r="K2" s="65"/>
    </row>
    <row r="3" spans="2:11" s="66" customFormat="1" ht="15">
      <c r="B3" s="67" t="s">
        <v>274</v>
      </c>
      <c r="C3" s="65"/>
      <c r="D3" s="65"/>
      <c r="E3" s="65"/>
      <c r="F3" s="65"/>
      <c r="G3" s="65"/>
      <c r="H3" s="65"/>
      <c r="I3" s="65"/>
      <c r="J3" s="65"/>
      <c r="K3" s="65"/>
    </row>
    <row r="4" spans="2:11" s="70" customFormat="1" ht="15">
      <c r="B4" s="68"/>
      <c r="C4" s="69"/>
      <c r="D4" s="69"/>
      <c r="E4" s="69"/>
      <c r="F4" s="69"/>
      <c r="G4" s="69"/>
      <c r="H4" s="69"/>
      <c r="I4" s="69"/>
      <c r="J4" s="69"/>
      <c r="K4" s="69"/>
    </row>
    <row r="5" spans="2:11" s="66" customFormat="1" ht="15">
      <c r="B5" s="67"/>
      <c r="C5" s="65"/>
      <c r="D5" s="65"/>
      <c r="E5" s="65"/>
      <c r="F5" s="65"/>
      <c r="G5" s="65"/>
      <c r="H5" s="65"/>
      <c r="I5" s="65"/>
      <c r="J5" s="65"/>
      <c r="K5" s="65"/>
    </row>
    <row r="7" spans="3:9" ht="12.75">
      <c r="C7" s="72"/>
      <c r="D7" s="72"/>
      <c r="E7" s="161" t="s">
        <v>113</v>
      </c>
      <c r="F7" s="161"/>
      <c r="G7" s="161"/>
      <c r="H7" s="72"/>
      <c r="I7" s="73" t="s">
        <v>114</v>
      </c>
    </row>
    <row r="8" spans="4:9" ht="12.75">
      <c r="D8" s="72"/>
      <c r="F8" s="72"/>
      <c r="G8" s="75" t="s">
        <v>115</v>
      </c>
      <c r="H8" s="72"/>
      <c r="I8" s="75"/>
    </row>
    <row r="9" spans="3:9" ht="12.75">
      <c r="C9" s="75" t="s">
        <v>116</v>
      </c>
      <c r="D9" s="72"/>
      <c r="E9" s="75" t="s">
        <v>116</v>
      </c>
      <c r="F9" s="72"/>
      <c r="G9" s="75" t="s">
        <v>117</v>
      </c>
      <c r="H9" s="72"/>
      <c r="I9" s="75" t="s">
        <v>118</v>
      </c>
    </row>
    <row r="10" spans="2:11" ht="12.75">
      <c r="B10" s="76"/>
      <c r="C10" s="73" t="s">
        <v>119</v>
      </c>
      <c r="D10" s="72"/>
      <c r="E10" s="73" t="s">
        <v>120</v>
      </c>
      <c r="F10" s="72"/>
      <c r="G10" s="73" t="s">
        <v>121</v>
      </c>
      <c r="H10" s="72"/>
      <c r="I10" s="73" t="s">
        <v>122</v>
      </c>
      <c r="K10" s="73" t="s">
        <v>123</v>
      </c>
    </row>
    <row r="11" spans="3:11" ht="12.75">
      <c r="C11" s="75" t="s">
        <v>14</v>
      </c>
      <c r="D11" s="72"/>
      <c r="E11" s="75" t="s">
        <v>14</v>
      </c>
      <c r="F11" s="72"/>
      <c r="G11" s="75" t="s">
        <v>14</v>
      </c>
      <c r="H11" s="72"/>
      <c r="I11" s="75" t="s">
        <v>14</v>
      </c>
      <c r="K11" s="75" t="s">
        <v>14</v>
      </c>
    </row>
    <row r="12" spans="3:11" ht="12.75">
      <c r="C12" s="75"/>
      <c r="D12" s="72"/>
      <c r="E12" s="75"/>
      <c r="F12" s="72"/>
      <c r="G12" s="75"/>
      <c r="H12" s="72"/>
      <c r="I12" s="75"/>
      <c r="K12" s="75"/>
    </row>
    <row r="13" spans="2:11" ht="12.75">
      <c r="B13" s="77" t="s">
        <v>124</v>
      </c>
      <c r="C13" s="4"/>
      <c r="D13" s="3"/>
      <c r="E13" s="3"/>
      <c r="F13" s="3"/>
      <c r="G13" s="4"/>
      <c r="H13" s="3"/>
      <c r="I13" s="4"/>
      <c r="J13" s="3"/>
      <c r="K13" s="4"/>
    </row>
    <row r="14" spans="2:11" ht="12.75">
      <c r="B14" s="78" t="s">
        <v>125</v>
      </c>
      <c r="C14" s="4">
        <v>142000</v>
      </c>
      <c r="D14" s="3"/>
      <c r="E14" s="3">
        <f>79687499/1000</f>
        <v>79687.499</v>
      </c>
      <c r="F14" s="3"/>
      <c r="G14" s="4">
        <f>4494585/1000</f>
        <v>4494.585</v>
      </c>
      <c r="H14" s="3"/>
      <c r="I14" s="4">
        <f>-186978103/1000</f>
        <v>-186978.103</v>
      </c>
      <c r="J14" s="3"/>
      <c r="K14" s="4">
        <f>SUM(C14:J14)</f>
        <v>39203.981</v>
      </c>
    </row>
    <row r="15" spans="2:11" ht="12.75">
      <c r="B15" s="78"/>
      <c r="C15" s="4"/>
      <c r="D15" s="3"/>
      <c r="E15" s="3"/>
      <c r="F15" s="3"/>
      <c r="G15" s="4"/>
      <c r="H15" s="3"/>
      <c r="I15" s="4"/>
      <c r="J15" s="3"/>
      <c r="K15" s="4"/>
    </row>
    <row r="16" spans="2:11" ht="12.75">
      <c r="B16" s="71" t="s">
        <v>126</v>
      </c>
      <c r="C16" s="8">
        <v>0</v>
      </c>
      <c r="D16" s="79"/>
      <c r="E16" s="79">
        <v>0</v>
      </c>
      <c r="F16" s="79"/>
      <c r="G16" s="8">
        <v>-212</v>
      </c>
      <c r="H16" s="79"/>
      <c r="I16" s="8">
        <v>232</v>
      </c>
      <c r="J16" s="79"/>
      <c r="K16" s="8">
        <f>SUM(C16:I16)</f>
        <v>20</v>
      </c>
    </row>
    <row r="17" spans="3:11" ht="12.75">
      <c r="C17" s="4"/>
      <c r="D17" s="3"/>
      <c r="E17" s="3"/>
      <c r="F17" s="3"/>
      <c r="G17" s="4"/>
      <c r="H17" s="3"/>
      <c r="I17" s="4"/>
      <c r="J17" s="3"/>
      <c r="K17" s="4"/>
    </row>
    <row r="18" spans="2:11" ht="12.75">
      <c r="B18" s="78" t="s">
        <v>127</v>
      </c>
      <c r="C18" s="4">
        <f>SUM(C14:C16)</f>
        <v>142000</v>
      </c>
      <c r="D18" s="4"/>
      <c r="E18" s="9">
        <f>SUM(E14:E16)</f>
        <v>79687.499</v>
      </c>
      <c r="F18" s="9"/>
      <c r="G18" s="9">
        <f>SUM(G14:G16)</f>
        <v>4282.585</v>
      </c>
      <c r="H18" s="9"/>
      <c r="I18" s="9">
        <f>SUM(I14:I16)</f>
        <v>-186746.103</v>
      </c>
      <c r="J18" s="4"/>
      <c r="K18" s="4">
        <f>SUM(K14:K16)</f>
        <v>39223.981</v>
      </c>
    </row>
    <row r="19" spans="2:11" ht="12.75">
      <c r="B19" s="78"/>
      <c r="C19" s="4"/>
      <c r="D19" s="3"/>
      <c r="E19" s="10"/>
      <c r="F19" s="10"/>
      <c r="G19" s="9"/>
      <c r="H19" s="10"/>
      <c r="I19" s="9"/>
      <c r="J19" s="3"/>
      <c r="K19" s="4"/>
    </row>
    <row r="20" spans="2:11" ht="12.75">
      <c r="B20" s="71" t="s">
        <v>128</v>
      </c>
      <c r="C20" s="3">
        <v>520</v>
      </c>
      <c r="D20" s="3"/>
      <c r="E20" s="10">
        <v>0</v>
      </c>
      <c r="F20" s="10"/>
      <c r="G20" s="10">
        <v>0</v>
      </c>
      <c r="H20" s="10"/>
      <c r="I20" s="10">
        <v>-9381</v>
      </c>
      <c r="J20" s="3"/>
      <c r="K20" s="4">
        <f>SUM(C20:J20)</f>
        <v>-8861</v>
      </c>
    </row>
    <row r="21" spans="3:11" ht="12.75">
      <c r="C21" s="3"/>
      <c r="D21" s="3"/>
      <c r="E21" s="10"/>
      <c r="F21" s="10"/>
      <c r="G21" s="10"/>
      <c r="H21" s="10"/>
      <c r="I21" s="10"/>
      <c r="J21" s="3"/>
      <c r="K21" s="3"/>
    </row>
    <row r="22" spans="2:11" ht="13.5" thickBot="1">
      <c r="B22" s="78" t="s">
        <v>129</v>
      </c>
      <c r="C22" s="80">
        <f aca="true" t="shared" si="0" ref="C22:K22">SUM(C18:C21)</f>
        <v>142520</v>
      </c>
      <c r="D22" s="80">
        <f t="shared" si="0"/>
        <v>0</v>
      </c>
      <c r="E22" s="51">
        <f t="shared" si="0"/>
        <v>79687.499</v>
      </c>
      <c r="F22" s="51">
        <f t="shared" si="0"/>
        <v>0</v>
      </c>
      <c r="G22" s="51">
        <f t="shared" si="0"/>
        <v>4282.585</v>
      </c>
      <c r="H22" s="51">
        <f t="shared" si="0"/>
        <v>0</v>
      </c>
      <c r="I22" s="51">
        <f t="shared" si="0"/>
        <v>-196127.103</v>
      </c>
      <c r="J22" s="80">
        <f t="shared" si="0"/>
        <v>0</v>
      </c>
      <c r="K22" s="80">
        <f t="shared" si="0"/>
        <v>30362.981</v>
      </c>
    </row>
    <row r="23" spans="2:10" ht="13.5" thickTop="1">
      <c r="B23" s="78"/>
      <c r="C23" s="33"/>
      <c r="D23" s="3"/>
      <c r="E23" s="33"/>
      <c r="F23" s="3"/>
      <c r="G23" s="33"/>
      <c r="H23" s="3"/>
      <c r="I23" s="33"/>
      <c r="J23" s="3"/>
    </row>
    <row r="24" spans="2:10" ht="12.75">
      <c r="B24" s="78"/>
      <c r="C24" s="33"/>
      <c r="D24" s="3"/>
      <c r="E24" s="33"/>
      <c r="F24" s="3"/>
      <c r="G24" s="33"/>
      <c r="H24" s="3"/>
      <c r="I24" s="33"/>
      <c r="J24" s="3"/>
    </row>
    <row r="25" spans="2:11" ht="12.75">
      <c r="B25" s="78"/>
      <c r="C25" s="33"/>
      <c r="D25" s="3"/>
      <c r="E25" s="33"/>
      <c r="F25" s="3"/>
      <c r="G25" s="33"/>
      <c r="H25" s="3"/>
      <c r="I25" s="33"/>
      <c r="J25" s="3"/>
      <c r="K25" s="33"/>
    </row>
    <row r="26" spans="2:11" ht="12.75">
      <c r="B26" s="78"/>
      <c r="C26" s="33"/>
      <c r="D26" s="3"/>
      <c r="E26" s="33"/>
      <c r="F26" s="3"/>
      <c r="G26" s="33"/>
      <c r="H26" s="3"/>
      <c r="I26" s="33"/>
      <c r="J26" s="3"/>
      <c r="K26" s="33"/>
    </row>
    <row r="27" spans="2:11" ht="12.75">
      <c r="B27" s="77" t="s">
        <v>130</v>
      </c>
      <c r="C27" s="4"/>
      <c r="D27" s="3"/>
      <c r="E27" s="3"/>
      <c r="F27" s="3"/>
      <c r="G27" s="4"/>
      <c r="H27" s="3"/>
      <c r="I27" s="4"/>
      <c r="J27" s="3"/>
      <c r="K27" s="4"/>
    </row>
    <row r="28" spans="2:11" ht="12.75">
      <c r="B28" s="78" t="s">
        <v>131</v>
      </c>
      <c r="C28" s="4">
        <v>142000</v>
      </c>
      <c r="D28" s="3"/>
      <c r="E28" s="3">
        <f>79687499/1000</f>
        <v>79687.499</v>
      </c>
      <c r="F28" s="3"/>
      <c r="G28" s="4">
        <f>4494585/1000</f>
        <v>4494.585</v>
      </c>
      <c r="H28" s="3"/>
      <c r="I28" s="4">
        <v>-143738</v>
      </c>
      <c r="J28" s="3"/>
      <c r="K28" s="4">
        <f>SUM(C28:J28)</f>
        <v>82444.084</v>
      </c>
    </row>
    <row r="29" spans="2:11" ht="12.75">
      <c r="B29" s="78"/>
      <c r="C29" s="4"/>
      <c r="D29" s="3"/>
      <c r="E29" s="3"/>
      <c r="F29" s="3"/>
      <c r="G29" s="4"/>
      <c r="H29" s="3"/>
      <c r="I29" s="4"/>
      <c r="J29" s="3"/>
      <c r="K29" s="4"/>
    </row>
    <row r="30" spans="2:11" ht="12.75">
      <c r="B30" s="71" t="s">
        <v>126</v>
      </c>
      <c r="C30" s="8">
        <v>0</v>
      </c>
      <c r="D30" s="79"/>
      <c r="E30" s="79">
        <v>0</v>
      </c>
      <c r="F30" s="79"/>
      <c r="G30" s="8">
        <f>+G16</f>
        <v>-212</v>
      </c>
      <c r="H30" s="79"/>
      <c r="I30" s="8">
        <v>221</v>
      </c>
      <c r="J30" s="79"/>
      <c r="K30" s="8">
        <f>SUM(C30:I30)</f>
        <v>9</v>
      </c>
    </row>
    <row r="31" spans="3:11" ht="12.75">
      <c r="C31" s="4"/>
      <c r="D31" s="3"/>
      <c r="E31" s="3"/>
      <c r="F31" s="3"/>
      <c r="G31" s="4"/>
      <c r="H31" s="3"/>
      <c r="I31" s="4"/>
      <c r="J31" s="3"/>
      <c r="K31" s="4"/>
    </row>
    <row r="32" spans="2:11" ht="12.75">
      <c r="B32" s="78" t="s">
        <v>132</v>
      </c>
      <c r="C32" s="4">
        <f>SUM(C28:C30)</f>
        <v>142000</v>
      </c>
      <c r="D32" s="4"/>
      <c r="E32" s="4">
        <f>SUM(E28:E30)</f>
        <v>79687.499</v>
      </c>
      <c r="F32" s="4"/>
      <c r="G32" s="4">
        <f>SUM(G28:G30)</f>
        <v>4282.585</v>
      </c>
      <c r="H32" s="4"/>
      <c r="I32" s="4">
        <f>SUM(I28:I30)</f>
        <v>-143517</v>
      </c>
      <c r="J32" s="4"/>
      <c r="K32" s="4">
        <f>SUM(K28:K30)</f>
        <v>82453.084</v>
      </c>
    </row>
    <row r="33" spans="3:11" ht="12.75">
      <c r="C33" s="3"/>
      <c r="D33" s="3"/>
      <c r="E33" s="3"/>
      <c r="F33" s="3"/>
      <c r="G33" s="3"/>
      <c r="H33" s="3"/>
      <c r="I33" s="3"/>
      <c r="J33" s="3"/>
      <c r="K33" s="3"/>
    </row>
    <row r="34" spans="2:11" ht="12.75">
      <c r="B34" s="71" t="str">
        <f>+B20</f>
        <v>Movement during the year</v>
      </c>
      <c r="C34" s="3">
        <v>0</v>
      </c>
      <c r="D34" s="3"/>
      <c r="E34" s="3">
        <v>0</v>
      </c>
      <c r="F34" s="3"/>
      <c r="G34" s="3">
        <v>0</v>
      </c>
      <c r="H34" s="3"/>
      <c r="I34" s="3">
        <v>-43229</v>
      </c>
      <c r="J34" s="3"/>
      <c r="K34" s="4">
        <f>SUM(C34:J34)</f>
        <v>-43229</v>
      </c>
    </row>
    <row r="35" spans="3:11" ht="12.75">
      <c r="C35" s="3"/>
      <c r="D35" s="3"/>
      <c r="E35" s="3"/>
      <c r="F35" s="3"/>
      <c r="G35" s="3"/>
      <c r="H35" s="3"/>
      <c r="I35" s="3"/>
      <c r="J35" s="3"/>
      <c r="K35" s="3"/>
    </row>
    <row r="36" spans="2:11" ht="13.5" thickBot="1">
      <c r="B36" s="78" t="s">
        <v>133</v>
      </c>
      <c r="C36" s="80">
        <f>SUM(C32:C35)</f>
        <v>142000</v>
      </c>
      <c r="D36" s="80"/>
      <c r="E36" s="80">
        <f>SUM(E32:E35)</f>
        <v>79687.499</v>
      </c>
      <c r="F36" s="80"/>
      <c r="G36" s="80">
        <f>SUM(G32:G35)</f>
        <v>4282.585</v>
      </c>
      <c r="H36" s="80"/>
      <c r="I36" s="80">
        <f>SUM(I32:I35)</f>
        <v>-186746</v>
      </c>
      <c r="J36" s="80"/>
      <c r="K36" s="80">
        <f>SUM(K32:K35)</f>
        <v>39224.084</v>
      </c>
    </row>
    <row r="37" spans="3:11" ht="13.5" thickTop="1">
      <c r="C37" s="3"/>
      <c r="D37" s="3"/>
      <c r="E37" s="3"/>
      <c r="F37" s="3"/>
      <c r="G37" s="3"/>
      <c r="H37" s="3"/>
      <c r="J37" s="3"/>
      <c r="K37" s="3"/>
    </row>
    <row r="38" spans="3:11" ht="12.75">
      <c r="C38" s="3"/>
      <c r="D38" s="3"/>
      <c r="E38" s="3"/>
      <c r="F38" s="3"/>
      <c r="G38" s="3"/>
      <c r="H38" s="3"/>
      <c r="I38" s="3"/>
      <c r="J38" s="3"/>
      <c r="K38" s="3"/>
    </row>
    <row r="39" spans="3:11" ht="12.75">
      <c r="C39" s="4"/>
      <c r="D39" s="3"/>
      <c r="E39" s="3"/>
      <c r="F39" s="3"/>
      <c r="G39" s="4"/>
      <c r="H39" s="3"/>
      <c r="I39" s="4"/>
      <c r="J39" s="3"/>
      <c r="K39" s="4"/>
    </row>
    <row r="40" spans="3:11" ht="12.75">
      <c r="C40" s="4"/>
      <c r="D40" s="3"/>
      <c r="E40" s="3"/>
      <c r="F40" s="3"/>
      <c r="G40" s="4"/>
      <c r="H40" s="3"/>
      <c r="I40" s="4"/>
      <c r="J40" s="3"/>
      <c r="K40" s="4"/>
    </row>
    <row r="41" spans="3:11" ht="12.75">
      <c r="C41" s="4"/>
      <c r="D41" s="3"/>
      <c r="E41" s="3"/>
      <c r="F41" s="3"/>
      <c r="G41" s="4"/>
      <c r="H41" s="3"/>
      <c r="I41" s="4"/>
      <c r="J41" s="3"/>
      <c r="K41" s="4"/>
    </row>
    <row r="42" spans="2:11" ht="12.75">
      <c r="B42" s="78"/>
      <c r="C42" s="33"/>
      <c r="D42" s="3"/>
      <c r="E42" s="33"/>
      <c r="F42" s="3"/>
      <c r="G42" s="33"/>
      <c r="H42" s="3"/>
      <c r="I42" s="33"/>
      <c r="J42" s="3"/>
      <c r="K42" s="33"/>
    </row>
    <row r="43" spans="2:11" ht="12.75">
      <c r="B43" s="78"/>
      <c r="C43" s="33"/>
      <c r="D43" s="3"/>
      <c r="E43" s="33"/>
      <c r="F43" s="3"/>
      <c r="G43" s="33"/>
      <c r="H43" s="3"/>
      <c r="I43" s="33"/>
      <c r="J43" s="3"/>
      <c r="K43" s="33"/>
    </row>
    <row r="44" spans="3:11" ht="12.75">
      <c r="C44" s="3"/>
      <c r="D44" s="3"/>
      <c r="E44" s="3"/>
      <c r="F44" s="3"/>
      <c r="G44" s="3"/>
      <c r="H44" s="3"/>
      <c r="I44" s="3"/>
      <c r="J44" s="3"/>
      <c r="K44" s="3"/>
    </row>
    <row r="45" spans="2:11" ht="12.75">
      <c r="B45" s="81"/>
      <c r="C45" s="82"/>
      <c r="D45" s="82"/>
      <c r="E45" s="82"/>
      <c r="F45" s="82"/>
      <c r="G45" s="82"/>
      <c r="H45" s="82"/>
      <c r="I45" s="82"/>
      <c r="J45" s="82"/>
      <c r="K45" s="82"/>
    </row>
    <row r="46" spans="2:11" ht="25.5" customHeight="1">
      <c r="B46" s="162" t="s">
        <v>134</v>
      </c>
      <c r="C46" s="163"/>
      <c r="D46" s="163"/>
      <c r="E46" s="163"/>
      <c r="F46" s="163"/>
      <c r="G46" s="163"/>
      <c r="H46" s="164"/>
      <c r="I46" s="164"/>
      <c r="J46" s="164"/>
      <c r="K46" s="164"/>
    </row>
    <row r="47" spans="2:11" ht="12.75">
      <c r="B47" s="81"/>
      <c r="C47" s="82"/>
      <c r="D47" s="82"/>
      <c r="E47" s="82"/>
      <c r="F47" s="82"/>
      <c r="G47" s="82"/>
      <c r="H47" s="82"/>
      <c r="I47" s="82"/>
      <c r="J47" s="82"/>
      <c r="K47" s="82"/>
    </row>
  </sheetData>
  <mergeCells count="2">
    <mergeCell ref="E7:G7"/>
    <mergeCell ref="B46:K46"/>
  </mergeCells>
  <printOptions horizontalCentered="1"/>
  <pageMargins left="0.5" right="0.5" top="0.5" bottom="0.5" header="0.5" footer="0.5"/>
  <pageSetup horizontalDpi="600" verticalDpi="600" orientation="portrait" paperSize="9" scale="80" r:id="rId1"/>
  <headerFooter alignWithMargins="0">
    <oddHeader>&amp;R&amp;10Page 4</oddHeader>
  </headerFooter>
</worksheet>
</file>

<file path=xl/worksheets/sheet5.xml><?xml version="1.0" encoding="utf-8"?>
<worksheet xmlns="http://schemas.openxmlformats.org/spreadsheetml/2006/main" xmlns:r="http://schemas.openxmlformats.org/officeDocument/2006/relationships">
  <dimension ref="A1:H213"/>
  <sheetViews>
    <sheetView workbookViewId="0" topLeftCell="A1">
      <selection activeCell="E16" sqref="E16"/>
    </sheetView>
  </sheetViews>
  <sheetFormatPr defaultColWidth="8.88671875" defaultRowHeight="15"/>
  <cols>
    <col min="1" max="1" width="2.99609375" style="83" customWidth="1"/>
    <col min="2" max="2" width="2.4453125" style="86" customWidth="1"/>
    <col min="3" max="3" width="16.88671875" style="86" customWidth="1"/>
    <col min="4" max="4" width="8.77734375" style="86" customWidth="1"/>
    <col min="5" max="5" width="11.21484375" style="86" customWidth="1"/>
    <col min="6" max="6" width="10.77734375" style="86" customWidth="1"/>
    <col min="7" max="7" width="9.4453125" style="86" bestFit="1" customWidth="1"/>
    <col min="8" max="8" width="11.3359375" style="86" customWidth="1"/>
    <col min="9" max="16384" width="8.88671875" style="86" customWidth="1"/>
  </cols>
  <sheetData>
    <row r="1" spans="1:5" ht="15">
      <c r="A1" s="113" t="s">
        <v>135</v>
      </c>
      <c r="E1" s="114" t="s">
        <v>1</v>
      </c>
    </row>
    <row r="2" spans="1:5" ht="12.75">
      <c r="A2" s="115" t="s">
        <v>136</v>
      </c>
      <c r="B2" s="116"/>
      <c r="C2" s="116"/>
      <c r="D2" s="116"/>
      <c r="E2" s="116"/>
    </row>
    <row r="3" ht="12.75">
      <c r="A3" s="115" t="s">
        <v>137</v>
      </c>
    </row>
    <row r="4" ht="15" customHeight="1">
      <c r="A4" s="115"/>
    </row>
    <row r="5" spans="1:2" ht="10.5">
      <c r="A5" s="83" t="s">
        <v>138</v>
      </c>
      <c r="B5" s="83" t="s">
        <v>139</v>
      </c>
    </row>
    <row r="6" ht="12" customHeight="1"/>
    <row r="7" spans="1:5" ht="10.5">
      <c r="A7" s="83" t="s">
        <v>140</v>
      </c>
      <c r="B7" s="83" t="s">
        <v>141</v>
      </c>
      <c r="C7" s="83"/>
      <c r="D7" s="83"/>
      <c r="E7" s="83"/>
    </row>
    <row r="8" ht="6.75" customHeight="1"/>
    <row r="9" spans="2:8" ht="33" customHeight="1">
      <c r="B9" s="165" t="s">
        <v>270</v>
      </c>
      <c r="C9" s="165"/>
      <c r="D9" s="165"/>
      <c r="E9" s="165"/>
      <c r="F9" s="165"/>
      <c r="G9" s="165"/>
      <c r="H9" s="165"/>
    </row>
    <row r="11" spans="2:8" ht="54.75" customHeight="1">
      <c r="B11" s="165" t="s">
        <v>276</v>
      </c>
      <c r="C11" s="165"/>
      <c r="D11" s="165"/>
      <c r="E11" s="165"/>
      <c r="F11" s="165"/>
      <c r="G11" s="165"/>
      <c r="H11" s="165"/>
    </row>
    <row r="12" spans="2:8" ht="12" customHeight="1">
      <c r="B12" s="84"/>
      <c r="C12" s="84"/>
      <c r="D12" s="84"/>
      <c r="E12" s="84"/>
      <c r="F12" s="88" t="s">
        <v>142</v>
      </c>
      <c r="G12" s="88" t="s">
        <v>66</v>
      </c>
      <c r="H12" s="88" t="s">
        <v>70</v>
      </c>
    </row>
    <row r="13" spans="2:8" ht="12" customHeight="1">
      <c r="B13" s="84"/>
      <c r="C13" s="84"/>
      <c r="D13" s="84"/>
      <c r="E13" s="84"/>
      <c r="F13" s="88" t="s">
        <v>14</v>
      </c>
      <c r="G13" s="88" t="s">
        <v>14</v>
      </c>
      <c r="H13" s="88" t="s">
        <v>14</v>
      </c>
    </row>
    <row r="14" spans="2:8" ht="10.5">
      <c r="B14" s="117" t="s">
        <v>143</v>
      </c>
      <c r="C14" s="84"/>
      <c r="D14" s="84"/>
      <c r="E14" s="84"/>
      <c r="F14" s="118">
        <v>20837</v>
      </c>
      <c r="G14" s="118">
        <v>102796</v>
      </c>
      <c r="H14" s="118">
        <v>-21344</v>
      </c>
    </row>
    <row r="15" spans="2:8" ht="10.5">
      <c r="B15" s="117" t="s">
        <v>144</v>
      </c>
      <c r="C15" s="84"/>
      <c r="D15" s="84"/>
      <c r="E15" s="84"/>
      <c r="F15" s="118">
        <v>821</v>
      </c>
      <c r="G15" s="118">
        <v>-20</v>
      </c>
      <c r="H15" s="118">
        <v>-801</v>
      </c>
    </row>
    <row r="16" spans="2:8" ht="11.25" thickBot="1">
      <c r="B16" s="117" t="s">
        <v>145</v>
      </c>
      <c r="C16" s="84"/>
      <c r="D16" s="84"/>
      <c r="E16" s="84"/>
      <c r="F16" s="119">
        <f>SUM(F14:F15)</f>
        <v>21658</v>
      </c>
      <c r="G16" s="119">
        <f>SUM(G14:G15)</f>
        <v>102776</v>
      </c>
      <c r="H16" s="119">
        <f>SUM(H14:H15)</f>
        <v>-22145</v>
      </c>
    </row>
    <row r="17" spans="2:8" ht="11.25" thickTop="1">
      <c r="B17" s="117"/>
      <c r="C17" s="84"/>
      <c r="D17" s="84"/>
      <c r="E17" s="84"/>
      <c r="F17" s="120"/>
      <c r="G17" s="120"/>
      <c r="H17" s="120"/>
    </row>
    <row r="18" spans="2:8" ht="10.5">
      <c r="B18" s="165"/>
      <c r="C18" s="165"/>
      <c r="D18" s="165"/>
      <c r="E18" s="165"/>
      <c r="F18" s="165"/>
      <c r="G18" s="165"/>
      <c r="H18" s="165"/>
    </row>
    <row r="19" spans="1:2" ht="10.5">
      <c r="A19" s="83" t="s">
        <v>146</v>
      </c>
      <c r="B19" s="121" t="s">
        <v>147</v>
      </c>
    </row>
    <row r="20" ht="8.25" customHeight="1"/>
    <row r="21" ht="10.5">
      <c r="B21" s="86" t="s">
        <v>148</v>
      </c>
    </row>
    <row r="23" ht="7.5" customHeight="1"/>
    <row r="24" spans="1:8" ht="10.5">
      <c r="A24" s="122" t="s">
        <v>149</v>
      </c>
      <c r="B24" s="121" t="s">
        <v>150</v>
      </c>
      <c r="F24" s="84"/>
      <c r="G24" s="84"/>
      <c r="H24" s="84"/>
    </row>
    <row r="25" spans="1:8" ht="10.5">
      <c r="A25" s="86"/>
      <c r="C25" s="84"/>
      <c r="D25" s="84"/>
      <c r="E25" s="84"/>
      <c r="F25" s="84"/>
      <c r="G25" s="84"/>
      <c r="H25" s="84"/>
    </row>
    <row r="26" spans="1:8" ht="12" customHeight="1">
      <c r="A26" s="86"/>
      <c r="B26" s="165" t="s">
        <v>151</v>
      </c>
      <c r="C26" s="168"/>
      <c r="D26" s="168"/>
      <c r="E26" s="168"/>
      <c r="F26" s="168"/>
      <c r="G26" s="168"/>
      <c r="H26" s="168"/>
    </row>
    <row r="27" spans="1:8" ht="10.5" customHeight="1">
      <c r="A27" s="86"/>
      <c r="B27" s="84"/>
      <c r="C27" s="85"/>
      <c r="D27" s="85"/>
      <c r="E27" s="85"/>
      <c r="F27" s="85"/>
      <c r="G27" s="85"/>
      <c r="H27" s="85"/>
    </row>
    <row r="28" spans="1:8" ht="7.5" customHeight="1">
      <c r="A28" s="86"/>
      <c r="C28" s="84"/>
      <c r="D28" s="84"/>
      <c r="E28" s="84"/>
      <c r="F28" s="84"/>
      <c r="G28" s="84"/>
      <c r="H28" s="84"/>
    </row>
    <row r="29" spans="1:8" ht="10.5">
      <c r="A29" s="122" t="s">
        <v>152</v>
      </c>
      <c r="B29" s="121" t="s">
        <v>153</v>
      </c>
      <c r="F29" s="84"/>
      <c r="G29" s="84"/>
      <c r="H29" s="84"/>
    </row>
    <row r="30" spans="1:8" ht="9.75" customHeight="1">
      <c r="A30" s="86"/>
      <c r="C30" s="84"/>
      <c r="D30" s="84"/>
      <c r="E30" s="84"/>
      <c r="F30" s="84"/>
      <c r="G30" s="84"/>
      <c r="H30" s="84"/>
    </row>
    <row r="31" spans="1:8" ht="24.75" customHeight="1">
      <c r="A31" s="86"/>
      <c r="B31" s="165" t="s">
        <v>154</v>
      </c>
      <c r="C31" s="168"/>
      <c r="D31" s="168"/>
      <c r="E31" s="168"/>
      <c r="F31" s="168"/>
      <c r="G31" s="168"/>
      <c r="H31" s="168"/>
    </row>
    <row r="32" spans="1:8" ht="10.5">
      <c r="A32" s="86"/>
      <c r="C32" s="84"/>
      <c r="D32" s="84"/>
      <c r="E32" s="84"/>
      <c r="F32" s="84"/>
      <c r="G32" s="84"/>
      <c r="H32" s="84"/>
    </row>
    <row r="33" spans="1:8" ht="7.5" customHeight="1">
      <c r="A33" s="86"/>
      <c r="C33" s="84"/>
      <c r="D33" s="84"/>
      <c r="E33" s="84"/>
      <c r="F33" s="84"/>
      <c r="G33" s="84"/>
      <c r="H33" s="84"/>
    </row>
    <row r="34" spans="1:8" ht="10.5">
      <c r="A34" s="122" t="s">
        <v>155</v>
      </c>
      <c r="B34" s="121" t="s">
        <v>156</v>
      </c>
      <c r="F34" s="123"/>
      <c r="G34" s="123"/>
      <c r="H34" s="123"/>
    </row>
    <row r="35" spans="1:8" ht="7.5" customHeight="1">
      <c r="A35" s="122"/>
      <c r="C35" s="124"/>
      <c r="D35" s="124"/>
      <c r="E35" s="124"/>
      <c r="F35" s="84"/>
      <c r="G35" s="84"/>
      <c r="H35" s="84"/>
    </row>
    <row r="36" spans="1:8" ht="24.75" customHeight="1">
      <c r="A36" s="122"/>
      <c r="B36" s="165" t="s">
        <v>157</v>
      </c>
      <c r="C36" s="168"/>
      <c r="D36" s="168"/>
      <c r="E36" s="168"/>
      <c r="F36" s="168"/>
      <c r="G36" s="168"/>
      <c r="H36" s="168"/>
    </row>
    <row r="37" spans="1:8" ht="10.5">
      <c r="A37" s="122"/>
      <c r="C37" s="84"/>
      <c r="D37" s="84"/>
      <c r="E37" s="84"/>
      <c r="F37" s="84"/>
      <c r="G37" s="84"/>
      <c r="H37" s="84"/>
    </row>
    <row r="38" spans="1:8" ht="7.5" customHeight="1">
      <c r="A38" s="122"/>
      <c r="C38" s="84"/>
      <c r="D38" s="84"/>
      <c r="E38" s="84"/>
      <c r="F38" s="84"/>
      <c r="G38" s="84"/>
      <c r="H38" s="84"/>
    </row>
    <row r="39" spans="1:8" ht="10.5">
      <c r="A39" s="122" t="s">
        <v>158</v>
      </c>
      <c r="B39" s="121" t="s">
        <v>159</v>
      </c>
      <c r="C39" s="84"/>
      <c r="D39" s="84"/>
      <c r="E39" s="84"/>
      <c r="F39" s="84"/>
      <c r="G39" s="84"/>
      <c r="H39" s="84"/>
    </row>
    <row r="40" spans="1:8" ht="7.5" customHeight="1">
      <c r="A40" s="122"/>
      <c r="C40" s="84"/>
      <c r="D40" s="84"/>
      <c r="E40" s="84"/>
      <c r="F40" s="84"/>
      <c r="G40" s="84"/>
      <c r="H40" s="84"/>
    </row>
    <row r="41" spans="2:8" ht="25.5" customHeight="1">
      <c r="B41" s="165" t="s">
        <v>160</v>
      </c>
      <c r="C41" s="168"/>
      <c r="D41" s="168"/>
      <c r="E41" s="168"/>
      <c r="F41" s="168"/>
      <c r="G41" s="168"/>
      <c r="H41" s="168"/>
    </row>
    <row r="42" spans="2:8" ht="12" customHeight="1">
      <c r="B42" s="84"/>
      <c r="C42" s="85"/>
      <c r="D42" s="85"/>
      <c r="E42" s="85"/>
      <c r="F42" s="85"/>
      <c r="G42" s="85"/>
      <c r="H42" s="85"/>
    </row>
    <row r="43" spans="1:8" ht="7.5" customHeight="1">
      <c r="A43" s="122"/>
      <c r="C43" s="84"/>
      <c r="D43" s="84"/>
      <c r="E43" s="84"/>
      <c r="F43" s="84"/>
      <c r="G43" s="84"/>
      <c r="H43" s="84"/>
    </row>
    <row r="44" spans="1:8" ht="10.5">
      <c r="A44" s="122" t="s">
        <v>161</v>
      </c>
      <c r="B44" s="121" t="s">
        <v>162</v>
      </c>
      <c r="C44" s="84"/>
      <c r="D44" s="84"/>
      <c r="E44" s="84"/>
      <c r="F44" s="84"/>
      <c r="G44" s="84"/>
      <c r="H44" s="84"/>
    </row>
    <row r="45" spans="1:8" ht="10.5">
      <c r="A45" s="122"/>
      <c r="B45" s="124"/>
      <c r="C45" s="84"/>
      <c r="D45" s="84"/>
      <c r="E45" s="84"/>
      <c r="F45" s="84"/>
      <c r="G45" s="84"/>
      <c r="H45" s="84"/>
    </row>
    <row r="46" ht="10.5">
      <c r="B46" s="86" t="s">
        <v>163</v>
      </c>
    </row>
    <row r="47" spans="1:8" ht="10.5">
      <c r="A47" s="122"/>
      <c r="C47" s="84"/>
      <c r="D47" s="84"/>
      <c r="E47" s="84"/>
      <c r="F47" s="84"/>
      <c r="G47" s="84"/>
      <c r="H47" s="84"/>
    </row>
    <row r="48" spans="1:8" ht="7.5" customHeight="1">
      <c r="A48" s="122"/>
      <c r="C48" s="84"/>
      <c r="D48" s="84"/>
      <c r="E48" s="84"/>
      <c r="F48" s="84"/>
      <c r="G48" s="84"/>
      <c r="H48" s="84"/>
    </row>
    <row r="49" spans="1:5" ht="10.5">
      <c r="A49" s="83" t="s">
        <v>164</v>
      </c>
      <c r="B49" s="83" t="s">
        <v>165</v>
      </c>
      <c r="C49" s="83"/>
      <c r="D49" s="83"/>
      <c r="E49" s="83"/>
    </row>
    <row r="50" ht="3.75" customHeight="1"/>
    <row r="51" ht="10.5">
      <c r="B51" s="86" t="s">
        <v>166</v>
      </c>
    </row>
    <row r="52" spans="3:8" ht="33.75" customHeight="1">
      <c r="C52" s="88"/>
      <c r="D52" s="88" t="s">
        <v>167</v>
      </c>
      <c r="E52" s="88" t="s">
        <v>168</v>
      </c>
      <c r="F52" s="88" t="s">
        <v>169</v>
      </c>
      <c r="G52" s="88" t="s">
        <v>170</v>
      </c>
      <c r="H52" s="88" t="s">
        <v>123</v>
      </c>
    </row>
    <row r="53" spans="2:8" ht="10.5">
      <c r="B53" s="87" t="s">
        <v>171</v>
      </c>
      <c r="D53" s="88" t="s">
        <v>172</v>
      </c>
      <c r="E53" s="88" t="s">
        <v>172</v>
      </c>
      <c r="F53" s="88" t="s">
        <v>172</v>
      </c>
      <c r="G53" s="88" t="s">
        <v>172</v>
      </c>
      <c r="H53" s="88" t="s">
        <v>172</v>
      </c>
    </row>
    <row r="54" spans="6:8" ht="3.75" customHeight="1">
      <c r="F54" s="88"/>
      <c r="G54" s="88"/>
      <c r="H54" s="88"/>
    </row>
    <row r="55" spans="2:8" ht="10.5">
      <c r="B55" s="87" t="s">
        <v>173</v>
      </c>
      <c r="F55" s="88"/>
      <c r="G55" s="88"/>
      <c r="H55" s="88"/>
    </row>
    <row r="56" spans="2:8" ht="10.5">
      <c r="B56" s="86" t="s">
        <v>174</v>
      </c>
      <c r="D56" s="125">
        <v>108715</v>
      </c>
      <c r="E56" s="125">
        <v>25585</v>
      </c>
      <c r="F56" s="89" t="s">
        <v>175</v>
      </c>
      <c r="G56" s="88" t="str">
        <f>+F56</f>
        <v>-</v>
      </c>
      <c r="H56" s="120">
        <f>SUM(D56:G56)</f>
        <v>134300</v>
      </c>
    </row>
    <row r="57" spans="2:8" ht="10.5">
      <c r="B57" s="86" t="s">
        <v>176</v>
      </c>
      <c r="D57" s="125">
        <v>415</v>
      </c>
      <c r="E57" s="125">
        <v>23177</v>
      </c>
      <c r="F57" s="126"/>
      <c r="G57" s="126"/>
      <c r="H57" s="120">
        <f>SUM(D57:G57)</f>
        <v>23592</v>
      </c>
    </row>
    <row r="58" spans="2:8" ht="10.5">
      <c r="B58" s="86" t="s">
        <v>177</v>
      </c>
      <c r="D58" s="125">
        <f>-D57</f>
        <v>-415</v>
      </c>
      <c r="E58" s="125">
        <f>-E57</f>
        <v>-23177</v>
      </c>
      <c r="F58" s="126"/>
      <c r="G58" s="126"/>
      <c r="H58" s="120">
        <f>SUM(D58:G58)</f>
        <v>-23592</v>
      </c>
    </row>
    <row r="59" spans="4:8" ht="11.25" thickBot="1">
      <c r="D59" s="127">
        <f>SUM(D56:D58)</f>
        <v>108715</v>
      </c>
      <c r="E59" s="127">
        <f>SUM(E56:E58)</f>
        <v>25585</v>
      </c>
      <c r="F59" s="90" t="s">
        <v>175</v>
      </c>
      <c r="G59" s="90" t="s">
        <v>175</v>
      </c>
      <c r="H59" s="127">
        <f>SUM(H56:H58)</f>
        <v>134300</v>
      </c>
    </row>
    <row r="60" spans="4:8" ht="6" customHeight="1" thickTop="1">
      <c r="D60" s="128"/>
      <c r="E60" s="128"/>
      <c r="F60" s="120"/>
      <c r="G60" s="120"/>
      <c r="H60" s="120"/>
    </row>
    <row r="61" spans="2:8" ht="11.25" customHeight="1">
      <c r="B61" s="87" t="s">
        <v>178</v>
      </c>
      <c r="C61" s="117"/>
      <c r="D61" s="128"/>
      <c r="E61" s="128"/>
      <c r="F61" s="120"/>
      <c r="G61" s="120"/>
      <c r="H61" s="120"/>
    </row>
    <row r="62" spans="2:8" ht="11.25" customHeight="1">
      <c r="B62" s="86" t="s">
        <v>179</v>
      </c>
      <c r="C62" s="117"/>
      <c r="D62" s="125">
        <v>-4788</v>
      </c>
      <c r="E62" s="125">
        <v>5247</v>
      </c>
      <c r="F62" s="129">
        <v>251</v>
      </c>
      <c r="G62" s="130">
        <v>-686</v>
      </c>
      <c r="H62" s="120">
        <f>SUM(D62:G62)</f>
        <v>24</v>
      </c>
    </row>
    <row r="63" spans="2:8" ht="11.25" customHeight="1">
      <c r="B63" s="86" t="s">
        <v>23</v>
      </c>
      <c r="C63" s="117"/>
      <c r="D63" s="128"/>
      <c r="E63" s="128"/>
      <c r="F63" s="120"/>
      <c r="G63" s="120"/>
      <c r="H63" s="131">
        <v>-7977</v>
      </c>
    </row>
    <row r="64" spans="2:8" ht="11.25" customHeight="1">
      <c r="B64" s="86" t="s">
        <v>180</v>
      </c>
      <c r="C64" s="117"/>
      <c r="D64" s="128"/>
      <c r="E64" s="128"/>
      <c r="F64" s="120"/>
      <c r="G64" s="120"/>
      <c r="H64" s="120">
        <f>SUM(H62:H63)</f>
        <v>-7953</v>
      </c>
    </row>
    <row r="65" spans="2:8" ht="10.5">
      <c r="B65" s="117" t="s">
        <v>25</v>
      </c>
      <c r="C65" s="84"/>
      <c r="D65" s="132"/>
      <c r="E65" s="132"/>
      <c r="F65" s="133"/>
      <c r="G65" s="120"/>
      <c r="H65" s="133">
        <v>-1428</v>
      </c>
    </row>
    <row r="66" spans="2:8" ht="11.25" thickBot="1">
      <c r="B66" s="117" t="s">
        <v>181</v>
      </c>
      <c r="C66" s="84"/>
      <c r="D66" s="132"/>
      <c r="E66" s="132"/>
      <c r="F66" s="133"/>
      <c r="G66" s="120"/>
      <c r="H66" s="134">
        <f>SUM(H64:H65)</f>
        <v>-9381</v>
      </c>
    </row>
    <row r="67" spans="2:7" ht="11.25" thickTop="1">
      <c r="B67" s="117"/>
      <c r="C67" s="84"/>
      <c r="D67" s="132"/>
      <c r="E67" s="132"/>
      <c r="F67" s="133"/>
      <c r="G67" s="120"/>
    </row>
    <row r="68" spans="2:8" ht="30" customHeight="1">
      <c r="B68" s="181" t="s">
        <v>182</v>
      </c>
      <c r="C68" s="182"/>
      <c r="D68" s="182"/>
      <c r="E68" s="182"/>
      <c r="F68" s="182"/>
      <c r="G68" s="182"/>
      <c r="H68" s="182"/>
    </row>
    <row r="69" spans="2:8" ht="10.5">
      <c r="B69" s="86" t="s">
        <v>183</v>
      </c>
      <c r="C69" s="84"/>
      <c r="D69" s="132"/>
      <c r="E69" s="132"/>
      <c r="F69" s="133"/>
      <c r="G69" s="120"/>
      <c r="H69" s="133"/>
    </row>
    <row r="70" spans="3:8" ht="10.5">
      <c r="C70" s="84"/>
      <c r="D70" s="132"/>
      <c r="E70" s="132"/>
      <c r="F70" s="133"/>
      <c r="G70" s="120"/>
      <c r="H70" s="133"/>
    </row>
    <row r="72" spans="1:2" ht="10.5">
      <c r="A72" s="122" t="s">
        <v>184</v>
      </c>
      <c r="B72" s="83" t="s">
        <v>185</v>
      </c>
    </row>
    <row r="73" spans="1:2" ht="10.5">
      <c r="A73" s="122"/>
      <c r="B73" s="135"/>
    </row>
    <row r="74" spans="1:8" ht="24.75" customHeight="1">
      <c r="A74" s="86"/>
      <c r="B74" s="165" t="s">
        <v>186</v>
      </c>
      <c r="C74" s="165"/>
      <c r="D74" s="165"/>
      <c r="E74" s="165"/>
      <c r="F74" s="165"/>
      <c r="G74" s="165"/>
      <c r="H74" s="165"/>
    </row>
    <row r="75" spans="1:8" ht="10.5">
      <c r="A75" s="122"/>
      <c r="C75" s="84"/>
      <c r="D75" s="84"/>
      <c r="E75" s="84"/>
      <c r="F75" s="84"/>
      <c r="G75" s="84"/>
      <c r="H75" s="84"/>
    </row>
    <row r="76" spans="1:8" ht="10.5">
      <c r="A76" s="122"/>
      <c r="C76" s="84"/>
      <c r="D76" s="84"/>
      <c r="E76" s="84"/>
      <c r="F76" s="84"/>
      <c r="G76" s="84"/>
      <c r="H76" s="84"/>
    </row>
    <row r="77" spans="1:5" ht="10.5">
      <c r="A77" s="83" t="s">
        <v>187</v>
      </c>
      <c r="B77" s="83" t="s">
        <v>188</v>
      </c>
      <c r="C77" s="83"/>
      <c r="D77" s="83"/>
      <c r="E77" s="83"/>
    </row>
    <row r="78" spans="2:8" ht="10.5">
      <c r="B78" s="83"/>
      <c r="C78" s="83"/>
      <c r="D78" s="83"/>
      <c r="E78" s="83"/>
      <c r="H78" s="136"/>
    </row>
    <row r="79" spans="2:8" ht="10.5">
      <c r="B79" s="86" t="s">
        <v>189</v>
      </c>
      <c r="C79" s="83"/>
      <c r="D79" s="83"/>
      <c r="E79" s="83"/>
      <c r="H79" s="136"/>
    </row>
    <row r="80" spans="3:8" ht="10.5">
      <c r="C80" s="83"/>
      <c r="D80" s="83"/>
      <c r="E80" s="83"/>
      <c r="H80" s="136"/>
    </row>
    <row r="81" spans="3:8" ht="10.5">
      <c r="C81" s="83"/>
      <c r="D81" s="83"/>
      <c r="E81" s="83"/>
      <c r="H81" s="136"/>
    </row>
    <row r="82" spans="1:8" ht="10.5" customHeight="1">
      <c r="A82" s="122" t="s">
        <v>190</v>
      </c>
      <c r="B82" s="180" t="s">
        <v>191</v>
      </c>
      <c r="C82" s="180"/>
      <c r="D82" s="180"/>
      <c r="E82" s="180"/>
      <c r="F82" s="180"/>
      <c r="G82" s="180"/>
      <c r="H82" s="180"/>
    </row>
    <row r="83" ht="10.5">
      <c r="A83" s="86"/>
    </row>
    <row r="84" spans="1:2" ht="10.5">
      <c r="A84" s="86"/>
      <c r="B84" s="86" t="s">
        <v>192</v>
      </c>
    </row>
    <row r="85" spans="1:8" ht="10.5">
      <c r="A85" s="122"/>
      <c r="C85" s="84"/>
      <c r="D85" s="84"/>
      <c r="E85" s="84"/>
      <c r="F85" s="84"/>
      <c r="G85" s="84"/>
      <c r="H85" s="84"/>
    </row>
    <row r="86" spans="1:5" ht="10.5">
      <c r="A86" s="83" t="s">
        <v>193</v>
      </c>
      <c r="B86" s="83" t="s">
        <v>194</v>
      </c>
      <c r="C86" s="135"/>
      <c r="D86" s="135"/>
      <c r="E86" s="135"/>
    </row>
    <row r="87" spans="2:5" ht="7.5" customHeight="1">
      <c r="B87" s="83"/>
      <c r="C87" s="83"/>
      <c r="D87" s="83"/>
      <c r="E87" s="83"/>
    </row>
    <row r="88" spans="2:5" ht="10.5">
      <c r="B88" s="86" t="s">
        <v>195</v>
      </c>
      <c r="C88" s="83"/>
      <c r="D88" s="83"/>
      <c r="E88" s="83"/>
    </row>
    <row r="89" spans="3:6" ht="10.5">
      <c r="C89" s="83"/>
      <c r="D89" s="83"/>
      <c r="E89" s="83"/>
      <c r="F89" s="91" t="s">
        <v>14</v>
      </c>
    </row>
    <row r="90" spans="2:6" ht="10.5">
      <c r="B90" s="92"/>
      <c r="F90" s="93"/>
    </row>
    <row r="91" spans="2:6" ht="11.25" thickBot="1">
      <c r="B91" s="92" t="s">
        <v>196</v>
      </c>
      <c r="C91" s="86" t="s">
        <v>197</v>
      </c>
      <c r="F91" s="94">
        <v>8410</v>
      </c>
    </row>
    <row r="92" ht="11.25" thickTop="1">
      <c r="F92" s="137"/>
    </row>
    <row r="93" spans="1:8" ht="10.5">
      <c r="A93" s="122"/>
      <c r="B93" s="86" t="s">
        <v>198</v>
      </c>
      <c r="C93" s="84"/>
      <c r="D93" s="84"/>
      <c r="E93" s="84"/>
      <c r="F93" s="84"/>
      <c r="G93" s="84"/>
      <c r="H93" s="84"/>
    </row>
    <row r="94" spans="1:8" ht="10.5">
      <c r="A94" s="122"/>
      <c r="C94" s="84"/>
      <c r="D94" s="84"/>
      <c r="E94" s="84"/>
      <c r="F94" s="84"/>
      <c r="G94" s="84"/>
      <c r="H94" s="84"/>
    </row>
    <row r="95" spans="1:8" ht="10.5">
      <c r="A95" s="122"/>
      <c r="C95" s="84"/>
      <c r="D95" s="84"/>
      <c r="E95" s="84"/>
      <c r="F95" s="84"/>
      <c r="G95" s="84"/>
      <c r="H95" s="84"/>
    </row>
    <row r="96" spans="1:2" s="139" customFormat="1" ht="11.25">
      <c r="A96" s="138" t="s">
        <v>199</v>
      </c>
      <c r="B96" s="138" t="s">
        <v>200</v>
      </c>
    </row>
    <row r="97" spans="1:2" s="139" customFormat="1" ht="11.25">
      <c r="A97" s="138"/>
      <c r="B97" s="138" t="s">
        <v>201</v>
      </c>
    </row>
    <row r="98" ht="10.5">
      <c r="B98" s="83"/>
    </row>
    <row r="99" spans="1:5" ht="10.5">
      <c r="A99" s="83" t="s">
        <v>202</v>
      </c>
      <c r="B99" s="83" t="s">
        <v>203</v>
      </c>
      <c r="C99" s="99"/>
      <c r="D99" s="99"/>
      <c r="E99" s="99"/>
    </row>
    <row r="101" spans="2:8" ht="75.75" customHeight="1">
      <c r="B101" s="165" t="s">
        <v>271</v>
      </c>
      <c r="C101" s="165"/>
      <c r="D101" s="165"/>
      <c r="E101" s="165"/>
      <c r="F101" s="165"/>
      <c r="G101" s="165"/>
      <c r="H101" s="165"/>
    </row>
    <row r="102" spans="2:8" ht="10.5">
      <c r="B102" s="165"/>
      <c r="C102" s="165"/>
      <c r="D102" s="165"/>
      <c r="E102" s="165"/>
      <c r="F102" s="165"/>
      <c r="G102" s="165"/>
      <c r="H102" s="165"/>
    </row>
    <row r="103" spans="2:8" ht="12.75" customHeight="1">
      <c r="B103" s="84"/>
      <c r="C103" s="84"/>
      <c r="D103" s="84"/>
      <c r="E103" s="84"/>
      <c r="F103" s="84"/>
      <c r="G103" s="84"/>
      <c r="H103" s="84"/>
    </row>
    <row r="104" spans="1:2" ht="10.5">
      <c r="A104" s="83" t="s">
        <v>204</v>
      </c>
      <c r="B104" s="83" t="s">
        <v>205</v>
      </c>
    </row>
    <row r="105" ht="10.5">
      <c r="B105" s="83"/>
    </row>
    <row r="106" spans="2:8" ht="63" customHeight="1">
      <c r="B106" s="165" t="s">
        <v>272</v>
      </c>
      <c r="C106" s="165"/>
      <c r="D106" s="165"/>
      <c r="E106" s="165"/>
      <c r="F106" s="165"/>
      <c r="G106" s="165"/>
      <c r="H106" s="165"/>
    </row>
    <row r="107" spans="2:8" ht="23.25" customHeight="1">
      <c r="B107" s="165" t="s">
        <v>206</v>
      </c>
      <c r="C107" s="165"/>
      <c r="D107" s="165"/>
      <c r="E107" s="165"/>
      <c r="F107" s="165"/>
      <c r="G107" s="165"/>
      <c r="H107" s="165"/>
    </row>
    <row r="108" spans="2:8" ht="10.5">
      <c r="B108" s="84"/>
      <c r="C108" s="84"/>
      <c r="D108" s="84"/>
      <c r="E108" s="84"/>
      <c r="F108" s="84"/>
      <c r="G108" s="84"/>
      <c r="H108" s="84"/>
    </row>
    <row r="109" spans="2:8" ht="8.25" customHeight="1">
      <c r="B109" s="84"/>
      <c r="C109" s="84"/>
      <c r="D109" s="84"/>
      <c r="E109" s="84"/>
      <c r="F109" s="84"/>
      <c r="G109" s="84"/>
      <c r="H109" s="84"/>
    </row>
    <row r="110" spans="1:2" ht="10.5">
      <c r="A110" s="83" t="s">
        <v>207</v>
      </c>
      <c r="B110" s="83" t="s">
        <v>208</v>
      </c>
    </row>
    <row r="112" spans="2:8" ht="24" customHeight="1">
      <c r="B112" s="165" t="s">
        <v>209</v>
      </c>
      <c r="C112" s="165"/>
      <c r="D112" s="165"/>
      <c r="E112" s="165"/>
      <c r="F112" s="165"/>
      <c r="G112" s="165"/>
      <c r="H112" s="165"/>
    </row>
    <row r="113" ht="6.75" customHeight="1"/>
    <row r="115" spans="1:2" ht="10.5">
      <c r="A115" s="83" t="s">
        <v>210</v>
      </c>
      <c r="B115" s="83" t="s">
        <v>211</v>
      </c>
    </row>
    <row r="116" ht="9.75" customHeight="1"/>
    <row r="117" ht="10.5">
      <c r="B117" s="86" t="s">
        <v>212</v>
      </c>
    </row>
    <row r="119" spans="1:5" ht="10.5">
      <c r="A119" s="83" t="s">
        <v>27</v>
      </c>
      <c r="B119" s="83" t="s">
        <v>25</v>
      </c>
      <c r="C119" s="83"/>
      <c r="D119" s="83"/>
      <c r="E119" s="83"/>
    </row>
    <row r="121" spans="2:8" ht="10.5">
      <c r="B121" s="86" t="s">
        <v>213</v>
      </c>
      <c r="H121" s="140"/>
    </row>
    <row r="122" spans="6:7" ht="10.5">
      <c r="F122" s="140" t="s">
        <v>214</v>
      </c>
      <c r="G122" s="140" t="s">
        <v>215</v>
      </c>
    </row>
    <row r="123" spans="6:7" ht="10.5">
      <c r="F123" s="140" t="s">
        <v>14</v>
      </c>
      <c r="G123" s="140" t="s">
        <v>14</v>
      </c>
    </row>
    <row r="124" spans="2:7" ht="10.5" customHeight="1">
      <c r="B124" s="167" t="s">
        <v>216</v>
      </c>
      <c r="C124" s="167"/>
      <c r="D124" s="141"/>
      <c r="E124" s="141"/>
      <c r="F124" s="34">
        <v>1103</v>
      </c>
      <c r="G124" s="34">
        <v>3450</v>
      </c>
    </row>
    <row r="125" spans="2:7" ht="10.5" customHeight="1">
      <c r="B125" s="86" t="s">
        <v>217</v>
      </c>
      <c r="F125" s="34">
        <v>-147</v>
      </c>
      <c r="G125" s="34">
        <v>-2022</v>
      </c>
    </row>
    <row r="126" spans="6:7" ht="10.5" customHeight="1" thickBot="1">
      <c r="F126" s="127">
        <f>SUM(F124:F125)</f>
        <v>956</v>
      </c>
      <c r="G126" s="127">
        <f>SUM(G124:G125)</f>
        <v>1428</v>
      </c>
    </row>
    <row r="127" spans="2:5" ht="10.5" customHeight="1" thickTop="1">
      <c r="B127" s="142"/>
      <c r="C127" s="142"/>
      <c r="D127" s="142"/>
      <c r="E127" s="142"/>
    </row>
    <row r="128" spans="2:8" ht="33.75" customHeight="1">
      <c r="B128" s="165" t="s">
        <v>273</v>
      </c>
      <c r="C128" s="165"/>
      <c r="D128" s="165"/>
      <c r="E128" s="165"/>
      <c r="F128" s="165"/>
      <c r="G128" s="165"/>
      <c r="H128" s="165"/>
    </row>
    <row r="129" spans="2:8" ht="10.5">
      <c r="B129" s="141"/>
      <c r="C129" s="141"/>
      <c r="D129" s="141"/>
      <c r="E129" s="141"/>
      <c r="F129" s="141"/>
      <c r="G129" s="141"/>
      <c r="H129" s="141"/>
    </row>
    <row r="130" spans="3:5" ht="10.5">
      <c r="C130" s="142"/>
      <c r="D130" s="142"/>
      <c r="E130" s="142"/>
    </row>
    <row r="131" spans="1:5" ht="10.5">
      <c r="A131" s="83" t="s">
        <v>218</v>
      </c>
      <c r="B131" s="83" t="s">
        <v>219</v>
      </c>
      <c r="C131" s="83"/>
      <c r="D131" s="83"/>
      <c r="E131" s="83"/>
    </row>
    <row r="133" ht="10.5">
      <c r="B133" s="86" t="s">
        <v>220</v>
      </c>
    </row>
    <row r="135" spans="3:5" ht="10.5">
      <c r="C135" s="142"/>
      <c r="D135" s="142"/>
      <c r="E135" s="142"/>
    </row>
    <row r="136" spans="1:5" ht="10.5">
      <c r="A136" s="83" t="s">
        <v>221</v>
      </c>
      <c r="B136" s="83" t="s">
        <v>222</v>
      </c>
      <c r="C136" s="83"/>
      <c r="D136" s="83"/>
      <c r="E136" s="83"/>
    </row>
    <row r="138" spans="1:2" ht="10.5">
      <c r="A138" s="91" t="s">
        <v>223</v>
      </c>
      <c r="B138" s="86" t="s">
        <v>224</v>
      </c>
    </row>
    <row r="139" spans="1:2" ht="10.5">
      <c r="A139" s="91" t="s">
        <v>225</v>
      </c>
      <c r="B139" s="86" t="s">
        <v>226</v>
      </c>
    </row>
    <row r="140" ht="10.5">
      <c r="A140" s="92"/>
    </row>
    <row r="142" spans="1:5" ht="10.5">
      <c r="A142" s="83" t="s">
        <v>227</v>
      </c>
      <c r="B142" s="83" t="s">
        <v>228</v>
      </c>
      <c r="C142" s="83"/>
      <c r="D142" s="83"/>
      <c r="E142" s="83"/>
    </row>
    <row r="144" spans="2:8" ht="10.5">
      <c r="B144" s="165" t="s">
        <v>229</v>
      </c>
      <c r="C144" s="165"/>
      <c r="D144" s="165"/>
      <c r="E144" s="165"/>
      <c r="F144" s="165"/>
      <c r="G144" s="165"/>
      <c r="H144" s="165"/>
    </row>
    <row r="145" spans="2:8" ht="10.5">
      <c r="B145" s="95"/>
      <c r="C145" s="96"/>
      <c r="D145" s="97"/>
      <c r="E145" s="98"/>
      <c r="F145" s="98"/>
      <c r="G145" s="98"/>
      <c r="H145" s="98"/>
    </row>
    <row r="146" spans="2:8" ht="10.5">
      <c r="B146" s="84"/>
      <c r="C146" s="84"/>
      <c r="D146" s="84"/>
      <c r="E146" s="84"/>
      <c r="F146" s="84"/>
      <c r="G146" s="84"/>
      <c r="H146" s="84"/>
    </row>
    <row r="147" spans="1:5" ht="10.5">
      <c r="A147" s="83" t="s">
        <v>230</v>
      </c>
      <c r="B147" s="83" t="s">
        <v>231</v>
      </c>
      <c r="C147" s="83"/>
      <c r="D147" s="83"/>
      <c r="E147" s="83"/>
    </row>
    <row r="148" spans="2:5" ht="10.5">
      <c r="B148" s="83"/>
      <c r="C148" s="83"/>
      <c r="D148" s="83"/>
      <c r="E148" s="83"/>
    </row>
    <row r="149" ht="10.5">
      <c r="B149" s="86" t="s">
        <v>232</v>
      </c>
    </row>
    <row r="151" spans="2:8" ht="10.5" customHeight="1">
      <c r="B151" s="170" t="s">
        <v>233</v>
      </c>
      <c r="C151" s="171"/>
      <c r="D151" s="171"/>
      <c r="E151" s="172"/>
      <c r="F151" s="143" t="s">
        <v>234</v>
      </c>
      <c r="G151" s="143" t="s">
        <v>235</v>
      </c>
      <c r="H151" s="143" t="s">
        <v>123</v>
      </c>
    </row>
    <row r="152" spans="2:8" ht="10.5">
      <c r="B152" s="173"/>
      <c r="C152" s="174"/>
      <c r="D152" s="174"/>
      <c r="E152" s="175"/>
      <c r="F152" s="144" t="s">
        <v>236</v>
      </c>
      <c r="G152" s="144" t="s">
        <v>236</v>
      </c>
      <c r="H152" s="144" t="s">
        <v>236</v>
      </c>
    </row>
    <row r="153" spans="2:8" ht="12.75" customHeight="1">
      <c r="B153" s="177" t="s">
        <v>237</v>
      </c>
      <c r="C153" s="178"/>
      <c r="D153" s="178"/>
      <c r="E153" s="179"/>
      <c r="F153" s="145">
        <v>44711</v>
      </c>
      <c r="G153" s="145">
        <v>0</v>
      </c>
      <c r="H153" s="145">
        <f>+G153+F153</f>
        <v>44711</v>
      </c>
    </row>
    <row r="154" spans="2:8" ht="14.25" customHeight="1">
      <c r="B154" s="177" t="s">
        <v>238</v>
      </c>
      <c r="C154" s="178"/>
      <c r="D154" s="178"/>
      <c r="E154" s="179"/>
      <c r="F154" s="145">
        <v>60627</v>
      </c>
      <c r="G154" s="145">
        <v>0</v>
      </c>
      <c r="H154" s="145">
        <f>+G154+F154</f>
        <v>60627</v>
      </c>
    </row>
    <row r="155" spans="2:8" ht="9.75" customHeight="1">
      <c r="B155" s="146"/>
      <c r="C155" s="146"/>
      <c r="D155" s="146"/>
      <c r="E155" s="146"/>
      <c r="F155" s="120"/>
      <c r="G155" s="120"/>
      <c r="H155" s="120"/>
    </row>
    <row r="156" spans="2:8" ht="9.75" customHeight="1">
      <c r="B156" s="176" t="s">
        <v>239</v>
      </c>
      <c r="C156" s="176"/>
      <c r="D156" s="176"/>
      <c r="E156" s="176"/>
      <c r="F156" s="176"/>
      <c r="G156" s="176"/>
      <c r="H156" s="176"/>
    </row>
    <row r="157" spans="3:8" ht="9.75" customHeight="1">
      <c r="C157" s="146"/>
      <c r="D157" s="146"/>
      <c r="E157" s="146"/>
      <c r="F157" s="120"/>
      <c r="G157" s="120"/>
      <c r="H157" s="120"/>
    </row>
    <row r="158" spans="2:8" ht="9.75" customHeight="1">
      <c r="B158" s="86" t="s">
        <v>240</v>
      </c>
      <c r="C158" s="146"/>
      <c r="D158" s="146"/>
      <c r="E158" s="146"/>
      <c r="F158" s="120"/>
      <c r="G158" s="120"/>
      <c r="H158" s="120"/>
    </row>
    <row r="159" spans="3:8" ht="9.75" customHeight="1">
      <c r="C159" s="146"/>
      <c r="D159" s="146"/>
      <c r="E159" s="146"/>
      <c r="F159" s="120"/>
      <c r="G159" s="120"/>
      <c r="H159" s="120"/>
    </row>
    <row r="160" spans="2:5" ht="10.5">
      <c r="B160" s="83"/>
      <c r="C160" s="83"/>
      <c r="D160" s="83"/>
      <c r="E160" s="83"/>
    </row>
    <row r="161" spans="1:5" ht="10.5">
      <c r="A161" s="83" t="s">
        <v>241</v>
      </c>
      <c r="B161" s="83" t="s">
        <v>242</v>
      </c>
      <c r="C161" s="83"/>
      <c r="D161" s="83"/>
      <c r="E161" s="83"/>
    </row>
    <row r="162" ht="6.75" customHeight="1"/>
    <row r="163" ht="10.5">
      <c r="B163" s="86" t="s">
        <v>243</v>
      </c>
    </row>
    <row r="166" spans="1:2" ht="10.5">
      <c r="A166" s="83" t="s">
        <v>244</v>
      </c>
      <c r="B166" s="83" t="s">
        <v>245</v>
      </c>
    </row>
    <row r="167" ht="10.5">
      <c r="B167" s="83"/>
    </row>
    <row r="168" ht="10.5">
      <c r="B168" s="86" t="s">
        <v>246</v>
      </c>
    </row>
    <row r="171" spans="1:5" ht="10.5">
      <c r="A171" s="83" t="s">
        <v>247</v>
      </c>
      <c r="B171" s="83" t="s">
        <v>248</v>
      </c>
      <c r="C171" s="83"/>
      <c r="D171" s="83"/>
      <c r="E171" s="83"/>
    </row>
    <row r="172" spans="2:5" ht="10.5">
      <c r="B172" s="135"/>
      <c r="C172" s="83"/>
      <c r="D172" s="83"/>
      <c r="E172" s="83"/>
    </row>
    <row r="173" spans="2:5" ht="10.5">
      <c r="B173" s="86" t="s">
        <v>249</v>
      </c>
      <c r="C173" s="83"/>
      <c r="D173" s="83"/>
      <c r="E173" s="83"/>
    </row>
    <row r="174" spans="2:5" ht="10.5">
      <c r="B174" s="135"/>
      <c r="C174" s="83"/>
      <c r="D174" s="83"/>
      <c r="E174" s="83"/>
    </row>
    <row r="175" spans="2:5" ht="10.5">
      <c r="B175" s="135"/>
      <c r="C175" s="83"/>
      <c r="D175" s="83"/>
      <c r="E175" s="83"/>
    </row>
    <row r="176" spans="1:5" ht="10.5">
      <c r="A176" s="147" t="s">
        <v>250</v>
      </c>
      <c r="B176" s="83" t="s">
        <v>251</v>
      </c>
      <c r="C176" s="83"/>
      <c r="D176" s="83"/>
      <c r="E176" s="83"/>
    </row>
    <row r="177" spans="2:8" ht="10.5">
      <c r="B177" s="135"/>
      <c r="C177" s="83"/>
      <c r="D177" s="83"/>
      <c r="E177" s="169" t="s">
        <v>3</v>
      </c>
      <c r="F177" s="169"/>
      <c r="G177" s="169" t="s">
        <v>4</v>
      </c>
      <c r="H177" s="169"/>
    </row>
    <row r="178" spans="2:8" ht="10.5">
      <c r="B178" s="135"/>
      <c r="C178" s="83"/>
      <c r="D178" s="83"/>
      <c r="E178" s="148" t="s">
        <v>5</v>
      </c>
      <c r="F178" s="148" t="s">
        <v>6</v>
      </c>
      <c r="G178" s="148" t="s">
        <v>5</v>
      </c>
      <c r="H178" s="148" t="s">
        <v>6</v>
      </c>
    </row>
    <row r="179" spans="2:8" ht="10.5">
      <c r="B179" s="135"/>
      <c r="C179" s="83"/>
      <c r="D179" s="83"/>
      <c r="E179" s="148" t="s">
        <v>7</v>
      </c>
      <c r="F179" s="148" t="s">
        <v>8</v>
      </c>
      <c r="G179" s="148" t="s">
        <v>7</v>
      </c>
      <c r="H179" s="148" t="s">
        <v>8</v>
      </c>
    </row>
    <row r="180" spans="2:8" ht="10.5">
      <c r="B180" s="135"/>
      <c r="C180" s="83"/>
      <c r="D180" s="83"/>
      <c r="E180" s="148" t="s">
        <v>9</v>
      </c>
      <c r="F180" s="148" t="s">
        <v>9</v>
      </c>
      <c r="G180" s="148" t="s">
        <v>10</v>
      </c>
      <c r="H180" s="148" t="s">
        <v>11</v>
      </c>
    </row>
    <row r="181" spans="2:8" ht="10.5">
      <c r="B181" s="135"/>
      <c r="C181" s="83"/>
      <c r="D181" s="83"/>
      <c r="E181" s="149" t="s">
        <v>12</v>
      </c>
      <c r="F181" s="149" t="s">
        <v>13</v>
      </c>
      <c r="G181" s="149" t="str">
        <f>+E181</f>
        <v>@31/5/04</v>
      </c>
      <c r="H181" s="149" t="str">
        <f>+F181</f>
        <v>@31/5/03</v>
      </c>
    </row>
    <row r="182" spans="2:8" ht="10.5">
      <c r="B182" s="135"/>
      <c r="C182" s="83"/>
      <c r="D182" s="83"/>
      <c r="E182" s="148" t="s">
        <v>14</v>
      </c>
      <c r="F182" s="148" t="s">
        <v>14</v>
      </c>
      <c r="G182" s="148" t="s">
        <v>14</v>
      </c>
      <c r="H182" s="148" t="s">
        <v>14</v>
      </c>
    </row>
    <row r="183" spans="2:5" ht="10.5">
      <c r="B183" s="83" t="s">
        <v>31</v>
      </c>
      <c r="C183" s="83" t="s">
        <v>252</v>
      </c>
      <c r="E183" s="83"/>
    </row>
    <row r="184" spans="2:8" ht="32.25" customHeight="1" thickBot="1">
      <c r="B184" s="165" t="s">
        <v>253</v>
      </c>
      <c r="C184" s="165"/>
      <c r="D184" s="84"/>
      <c r="E184" s="150">
        <v>114</v>
      </c>
      <c r="F184" s="150">
        <v>-37719</v>
      </c>
      <c r="G184" s="150">
        <v>-9381</v>
      </c>
      <c r="H184" s="150">
        <v>-43229</v>
      </c>
    </row>
    <row r="185" spans="2:5" ht="10.5">
      <c r="B185" s="135"/>
      <c r="C185" s="83"/>
      <c r="D185" s="83"/>
      <c r="E185" s="83"/>
    </row>
    <row r="186" spans="2:5" ht="10.5">
      <c r="B186" s="135"/>
      <c r="C186" s="83"/>
      <c r="D186" s="83"/>
      <c r="E186" s="83"/>
    </row>
    <row r="187" spans="2:5" ht="10.5">
      <c r="B187" s="83" t="s">
        <v>33</v>
      </c>
      <c r="C187" s="83" t="s">
        <v>254</v>
      </c>
      <c r="E187" s="83"/>
    </row>
    <row r="188" spans="2:4" ht="33" customHeight="1">
      <c r="B188" s="165" t="s">
        <v>255</v>
      </c>
      <c r="C188" s="165"/>
      <c r="D188" s="84"/>
    </row>
    <row r="189" spans="2:8" ht="10.5">
      <c r="B189" s="99" t="s">
        <v>256</v>
      </c>
      <c r="C189" s="83"/>
      <c r="D189" s="83"/>
      <c r="E189" s="100">
        <v>142520</v>
      </c>
      <c r="F189" s="100">
        <v>142000</v>
      </c>
      <c r="G189" s="100">
        <f>+E189</f>
        <v>142520</v>
      </c>
      <c r="H189" s="100">
        <f>+F189</f>
        <v>142000</v>
      </c>
    </row>
    <row r="190" spans="2:8" ht="15.75" customHeight="1">
      <c r="B190" s="99" t="s">
        <v>257</v>
      </c>
      <c r="C190" s="83"/>
      <c r="D190" s="83"/>
      <c r="E190" s="100">
        <v>0</v>
      </c>
      <c r="F190" s="100">
        <v>0</v>
      </c>
      <c r="G190" s="100">
        <f>+E190</f>
        <v>0</v>
      </c>
      <c r="H190" s="100">
        <v>0</v>
      </c>
    </row>
    <row r="191" spans="2:8" ht="32.25" customHeight="1" thickBot="1">
      <c r="B191" s="166" t="s">
        <v>258</v>
      </c>
      <c r="C191" s="166"/>
      <c r="D191" s="83"/>
      <c r="E191" s="101">
        <f>SUM(E189:E190)</f>
        <v>142520</v>
      </c>
      <c r="F191" s="101">
        <f>SUM(F189:F190)</f>
        <v>142000</v>
      </c>
      <c r="G191" s="101">
        <f>+E191</f>
        <v>142520</v>
      </c>
      <c r="H191" s="101">
        <f>SUM(H189:H190)</f>
        <v>142000</v>
      </c>
    </row>
    <row r="192" spans="2:5" ht="11.25" thickTop="1">
      <c r="B192" s="135"/>
      <c r="C192" s="83"/>
      <c r="D192" s="83"/>
      <c r="E192" s="83"/>
    </row>
    <row r="193" spans="2:5" ht="10.5">
      <c r="B193" s="151" t="s">
        <v>259</v>
      </c>
      <c r="C193" s="34"/>
      <c r="D193" s="83"/>
      <c r="E193" s="83"/>
    </row>
    <row r="194" spans="2:8" ht="11.25" thickBot="1">
      <c r="B194" s="152" t="s">
        <v>31</v>
      </c>
      <c r="C194" s="152" t="s">
        <v>32</v>
      </c>
      <c r="D194" s="83"/>
      <c r="E194" s="153">
        <f>+E184/E189*100</f>
        <v>0.07998877350547293</v>
      </c>
      <c r="F194" s="153">
        <f>+F184/F189*100</f>
        <v>-26.56267605633803</v>
      </c>
      <c r="G194" s="153">
        <f>+G184/G189*100</f>
        <v>-6.582234072410889</v>
      </c>
      <c r="H194" s="153">
        <f>+H184/H189*100</f>
        <v>-30.44295774647887</v>
      </c>
    </row>
    <row r="195" spans="4:5" ht="10.5">
      <c r="D195" s="83"/>
      <c r="E195" s="154"/>
    </row>
    <row r="196" spans="2:8" ht="10.5" customHeight="1" thickBot="1">
      <c r="B196" s="102" t="s">
        <v>33</v>
      </c>
      <c r="C196" s="102" t="s">
        <v>260</v>
      </c>
      <c r="E196" s="103" t="s">
        <v>261</v>
      </c>
      <c r="F196" s="103" t="s">
        <v>261</v>
      </c>
      <c r="G196" s="103" t="s">
        <v>261</v>
      </c>
      <c r="H196" s="103" t="s">
        <v>261</v>
      </c>
    </row>
    <row r="197" spans="2:8" ht="10.5" customHeight="1">
      <c r="B197" s="102"/>
      <c r="C197" s="102"/>
      <c r="E197" s="104"/>
      <c r="F197" s="104"/>
      <c r="G197" s="104"/>
      <c r="H197" s="104"/>
    </row>
    <row r="198" spans="2:8" ht="10.5" customHeight="1">
      <c r="B198" s="102"/>
      <c r="C198" s="102"/>
      <c r="E198" s="104"/>
      <c r="F198" s="104"/>
      <c r="G198" s="104"/>
      <c r="H198" s="104"/>
    </row>
    <row r="199" spans="1:8" ht="10.5" customHeight="1">
      <c r="A199" s="147" t="s">
        <v>262</v>
      </c>
      <c r="B199" s="83" t="s">
        <v>263</v>
      </c>
      <c r="C199" s="102"/>
      <c r="E199" s="104"/>
      <c r="F199" s="104"/>
      <c r="G199" s="104"/>
      <c r="H199" s="104"/>
    </row>
    <row r="200" spans="2:8" ht="10.5" customHeight="1">
      <c r="B200" s="102"/>
      <c r="C200" s="102"/>
      <c r="E200" s="104"/>
      <c r="F200" s="104"/>
      <c r="G200" s="104"/>
      <c r="H200" s="104"/>
    </row>
    <row r="201" spans="2:8" ht="10.5" customHeight="1">
      <c r="B201" s="102" t="s">
        <v>264</v>
      </c>
      <c r="C201" s="102"/>
      <c r="E201" s="104"/>
      <c r="F201" s="104"/>
      <c r="G201" s="104"/>
      <c r="H201" s="104"/>
    </row>
    <row r="202" spans="2:8" ht="10.5" customHeight="1">
      <c r="B202" s="102"/>
      <c r="C202" s="102"/>
      <c r="E202" s="104"/>
      <c r="F202" s="104"/>
      <c r="G202" s="105" t="s">
        <v>265</v>
      </c>
      <c r="H202" s="105"/>
    </row>
    <row r="203" spans="2:8" ht="10.5" customHeight="1">
      <c r="B203" s="102"/>
      <c r="C203" s="102"/>
      <c r="E203" s="104"/>
      <c r="F203" s="104"/>
      <c r="G203" s="105" t="s">
        <v>266</v>
      </c>
      <c r="H203" s="105" t="s">
        <v>267</v>
      </c>
    </row>
    <row r="204" spans="2:8" ht="10.5" customHeight="1">
      <c r="B204" s="106" t="s">
        <v>268</v>
      </c>
      <c r="C204" s="102"/>
      <c r="E204" s="104"/>
      <c r="F204" s="104"/>
      <c r="G204" s="88" t="s">
        <v>14</v>
      </c>
      <c r="H204" s="88" t="s">
        <v>14</v>
      </c>
    </row>
    <row r="205" spans="2:8" ht="10.5" customHeight="1">
      <c r="B205" s="102"/>
      <c r="C205" s="102" t="s">
        <v>70</v>
      </c>
      <c r="E205" s="104"/>
      <c r="F205" s="104"/>
      <c r="G205" s="118">
        <v>1711</v>
      </c>
      <c r="H205" s="118">
        <v>1722</v>
      </c>
    </row>
    <row r="206" spans="2:8" ht="10.5" customHeight="1">
      <c r="B206" s="102"/>
      <c r="C206" s="102"/>
      <c r="E206" s="104"/>
      <c r="F206" s="104"/>
      <c r="G206" s="104"/>
      <c r="H206" s="104"/>
    </row>
    <row r="207" spans="2:8" ht="10.5" customHeight="1">
      <c r="B207" s="106" t="s">
        <v>269</v>
      </c>
      <c r="C207" s="102"/>
      <c r="E207" s="104"/>
      <c r="F207" s="104"/>
      <c r="G207" s="104"/>
      <c r="H207" s="104"/>
    </row>
    <row r="208" spans="2:8" ht="10.5" customHeight="1">
      <c r="B208" s="102"/>
      <c r="C208" s="102" t="s">
        <v>142</v>
      </c>
      <c r="E208" s="104"/>
      <c r="F208" s="104"/>
      <c r="G208" s="107">
        <f>+F14</f>
        <v>20837</v>
      </c>
      <c r="H208" s="107">
        <f>+F16</f>
        <v>21658</v>
      </c>
    </row>
    <row r="209" spans="2:8" ht="10.5" customHeight="1">
      <c r="B209" s="102"/>
      <c r="C209" s="102" t="s">
        <v>66</v>
      </c>
      <c r="E209" s="104"/>
      <c r="F209" s="104"/>
      <c r="G209" s="107">
        <f>+G14</f>
        <v>102796</v>
      </c>
      <c r="H209" s="107">
        <f>+G16</f>
        <v>102776</v>
      </c>
    </row>
    <row r="210" spans="2:8" ht="10.5" customHeight="1">
      <c r="B210" s="102"/>
      <c r="C210" s="102" t="s">
        <v>70</v>
      </c>
      <c r="E210" s="104"/>
      <c r="F210" s="104"/>
      <c r="G210" s="107">
        <f>+H14</f>
        <v>-21344</v>
      </c>
      <c r="H210" s="107">
        <f>+H16</f>
        <v>-22145</v>
      </c>
    </row>
    <row r="211" spans="2:8" ht="10.5" customHeight="1">
      <c r="B211" s="102"/>
      <c r="C211" s="102"/>
      <c r="E211" s="104"/>
      <c r="F211" s="104"/>
      <c r="G211" s="104"/>
      <c r="H211" s="104"/>
    </row>
    <row r="212" spans="2:8" ht="10.5" customHeight="1">
      <c r="B212" s="151" t="s">
        <v>259</v>
      </c>
      <c r="C212" s="102"/>
      <c r="E212" s="104"/>
      <c r="F212" s="104"/>
      <c r="G212" s="104"/>
      <c r="H212" s="108"/>
    </row>
    <row r="213" spans="2:8" ht="10.5" customHeight="1">
      <c r="B213" s="102"/>
      <c r="C213" s="152" t="s">
        <v>32</v>
      </c>
      <c r="E213" s="104"/>
      <c r="F213" s="104"/>
      <c r="G213" s="108">
        <v>-30.45</v>
      </c>
      <c r="H213" s="108">
        <f>+H194</f>
        <v>-30.44295774647887</v>
      </c>
    </row>
  </sheetData>
  <mergeCells count="27">
    <mergeCell ref="B41:H41"/>
    <mergeCell ref="B153:E153"/>
    <mergeCell ref="B144:H144"/>
    <mergeCell ref="B107:H107"/>
    <mergeCell ref="B128:H128"/>
    <mergeCell ref="B112:H112"/>
    <mergeCell ref="B68:H68"/>
    <mergeCell ref="B188:C188"/>
    <mergeCell ref="E177:F177"/>
    <mergeCell ref="G177:H177"/>
    <mergeCell ref="B74:H74"/>
    <mergeCell ref="B151:E152"/>
    <mergeCell ref="B101:H101"/>
    <mergeCell ref="B156:H156"/>
    <mergeCell ref="B154:E154"/>
    <mergeCell ref="B82:H82"/>
    <mergeCell ref="B102:H102"/>
    <mergeCell ref="B18:H18"/>
    <mergeCell ref="B191:C191"/>
    <mergeCell ref="B184:C184"/>
    <mergeCell ref="B9:H9"/>
    <mergeCell ref="B11:H11"/>
    <mergeCell ref="B124:C124"/>
    <mergeCell ref="B26:H26"/>
    <mergeCell ref="B36:H36"/>
    <mergeCell ref="B31:H31"/>
    <mergeCell ref="B106:H106"/>
  </mergeCells>
  <printOptions/>
  <pageMargins left="0.77" right="0.46" top="0.5" bottom="0.46" header="0.17" footer="0.18"/>
  <pageSetup horizontalDpi="300" verticalDpi="300" orientation="portrait" paperSize="9" r:id="rId1"/>
  <headerFooter alignWithMargins="0">
    <oddHeader>&amp;R&amp;"Arial,Bold"&amp;9Page &amp;P+4
</oddHeader>
  </headerFooter>
  <rowBreaks count="3" manualBreakCount="3">
    <brk id="48" max="7" man="1"/>
    <brk id="103" max="7" man="1"/>
    <brk id="16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super</dc:creator>
  <cp:keywords/>
  <dc:description/>
  <cp:lastModifiedBy> super</cp:lastModifiedBy>
  <cp:lastPrinted>2004-07-28T09:26:54Z</cp:lastPrinted>
  <dcterms:created xsi:type="dcterms:W3CDTF">2004-07-28T08:28:09Z</dcterms:created>
  <dcterms:modified xsi:type="dcterms:W3CDTF">2004-07-28T09:33:27Z</dcterms:modified>
  <cp:category/>
  <cp:version/>
  <cp:contentType/>
  <cp:contentStatus/>
</cp:coreProperties>
</file>